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adémia\"/>
    </mc:Choice>
  </mc:AlternateContent>
  <bookViews>
    <workbookView xWindow="0" yWindow="60" windowWidth="20490" windowHeight="6795" tabRatio="685" firstSheet="1" activeTab="2"/>
  </bookViews>
  <sheets>
    <sheet name="ASPECTOS PA (2)" sheetId="58" state="hidden" r:id="rId1"/>
    <sheet name="Aspectos Ingl" sheetId="60" r:id="rId2"/>
    <sheet name="Captura Inglés" sheetId="62" r:id="rId3"/>
    <sheet name="Evaluación Inglés" sheetId="63" r:id="rId4"/>
    <sheet name="Retro Ingl" sheetId="64" r:id="rId5"/>
    <sheet name="Aspectos PTC" sheetId="59" r:id="rId6"/>
    <sheet name="Captura PTC" sheetId="4" r:id="rId7"/>
    <sheet name="Evaluación PTC" sheetId="3" r:id="rId8"/>
    <sheet name="Retro PTC" sheetId="57" r:id="rId9"/>
    <sheet name="Aspectos PA" sheetId="61" r:id="rId10"/>
    <sheet name="Captura PA" sheetId="9" r:id="rId11"/>
    <sheet name="Evaluación PA" sheetId="8" r:id="rId12"/>
    <sheet name="Retro PA" sheetId="7" r:id="rId13"/>
    <sheet name="RESUMEN" sheetId="6" r:id="rId14"/>
  </sheets>
  <definedNames>
    <definedName name="_xlnm.Print_Area" localSheetId="5">'Aspectos PTC'!$A$3:$K$20</definedName>
    <definedName name="_xlnm.Print_Area" localSheetId="3">'Evaluación Inglés'!$A$1:$J$45</definedName>
    <definedName name="_xlnm.Print_Area" localSheetId="11">'Evaluación PA'!$A$4:$L$51</definedName>
    <definedName name="Print_Area" localSheetId="1">'Aspectos Ingl'!$A$1:$N$22</definedName>
    <definedName name="Print_Area" localSheetId="9">'Aspectos PA'!$A$3:$O$27</definedName>
    <definedName name="Print_Area" localSheetId="0">'ASPECTOS PA (2)'!$A$1:$L$20</definedName>
    <definedName name="Print_Area" localSheetId="13">RESUMEN!$A$3:$K$23</definedName>
    <definedName name="Print_Area" localSheetId="4">'Retro Ingl'!$C$3:$I$53</definedName>
    <definedName name="Print_Area" localSheetId="12">'Retro PA'!$C$3:$I$53</definedName>
    <definedName name="Print_Area" localSheetId="8">'Retro PTC'!$B$3:$H$54</definedName>
  </definedNames>
  <calcPr calcId="152511"/>
</workbook>
</file>

<file path=xl/calcChain.xml><?xml version="1.0" encoding="utf-8"?>
<calcChain xmlns="http://schemas.openxmlformats.org/spreadsheetml/2006/main">
  <c r="AL11" i="62" l="1"/>
  <c r="E20" i="4" l="1"/>
  <c r="G20" i="4"/>
  <c r="H20" i="4"/>
  <c r="N20" i="4"/>
  <c r="P20" i="4"/>
  <c r="Q20" i="4" s="1"/>
  <c r="S20" i="4"/>
  <c r="T20" i="4"/>
  <c r="V20" i="4"/>
  <c r="W20" i="4" s="1"/>
  <c r="Y20" i="4"/>
  <c r="Z20" i="4" s="1"/>
  <c r="AC20" i="4"/>
  <c r="AD20" i="4" s="1"/>
  <c r="AF20" i="4"/>
  <c r="AG20" i="4" s="1"/>
  <c r="AJ20" i="4"/>
  <c r="AK20" i="4" s="1"/>
  <c r="AL20" i="4" s="1"/>
  <c r="AN20" i="4"/>
  <c r="AO20" i="4"/>
  <c r="AQ20" i="4"/>
  <c r="AR20" i="4" s="1"/>
  <c r="AT20" i="4"/>
  <c r="AU20" i="4" s="1"/>
  <c r="AW20" i="4"/>
  <c r="AX20" i="4" s="1"/>
  <c r="E21" i="4"/>
  <c r="G21" i="4"/>
  <c r="N21" i="4"/>
  <c r="P21" i="4"/>
  <c r="Q21" i="4" s="1"/>
  <c r="S21" i="4"/>
  <c r="T21" i="4" s="1"/>
  <c r="V21" i="4"/>
  <c r="W21" i="4" s="1"/>
  <c r="Y21" i="4"/>
  <c r="Z21" i="4"/>
  <c r="AC21" i="4"/>
  <c r="AD21" i="4" s="1"/>
  <c r="AF21" i="4"/>
  <c r="AG21" i="4" s="1"/>
  <c r="AJ21" i="4"/>
  <c r="AK21" i="4" s="1"/>
  <c r="AL21" i="4" s="1"/>
  <c r="AN21" i="4"/>
  <c r="AO21" i="4" s="1"/>
  <c r="AQ21" i="4"/>
  <c r="AR21" i="4"/>
  <c r="AT21" i="4"/>
  <c r="AU21" i="4" s="1"/>
  <c r="AW21" i="4"/>
  <c r="AX21" i="4" s="1"/>
  <c r="E22" i="4"/>
  <c r="H22" i="4" s="1"/>
  <c r="G22" i="4"/>
  <c r="N22" i="4"/>
  <c r="P22" i="4"/>
  <c r="Q22" i="4"/>
  <c r="S22" i="4"/>
  <c r="T22" i="4" s="1"/>
  <c r="V22" i="4"/>
  <c r="W22" i="4" s="1"/>
  <c r="Y22" i="4"/>
  <c r="Z22" i="4" s="1"/>
  <c r="AC22" i="4"/>
  <c r="AD22" i="4" s="1"/>
  <c r="AF22" i="4"/>
  <c r="AG22" i="4" s="1"/>
  <c r="AJ22" i="4"/>
  <c r="AK22" i="4" s="1"/>
  <c r="AL22" i="4" s="1"/>
  <c r="AN22" i="4"/>
  <c r="AO22" i="4" s="1"/>
  <c r="AQ22" i="4"/>
  <c r="AR22" i="4" s="1"/>
  <c r="AT22" i="4"/>
  <c r="AU22" i="4" s="1"/>
  <c r="AW22" i="4"/>
  <c r="AX22" i="4"/>
  <c r="E23" i="4"/>
  <c r="G23" i="4"/>
  <c r="N23" i="4"/>
  <c r="P23" i="4"/>
  <c r="Q23" i="4" s="1"/>
  <c r="S23" i="4"/>
  <c r="T23" i="4" s="1"/>
  <c r="V23" i="4"/>
  <c r="W23" i="4"/>
  <c r="Y23" i="4"/>
  <c r="Z23" i="4" s="1"/>
  <c r="AC23" i="4"/>
  <c r="AD23" i="4"/>
  <c r="AF23" i="4"/>
  <c r="AG23" i="4" s="1"/>
  <c r="AH23" i="4" s="1"/>
  <c r="AJ23" i="4"/>
  <c r="AK23" i="4" s="1"/>
  <c r="AL23" i="4" s="1"/>
  <c r="AN23" i="4"/>
  <c r="AO23" i="4"/>
  <c r="AQ23" i="4"/>
  <c r="AR23" i="4" s="1"/>
  <c r="AT23" i="4"/>
  <c r="AU23" i="4" s="1"/>
  <c r="AW23" i="4"/>
  <c r="AX23" i="4" s="1"/>
  <c r="E24" i="4"/>
  <c r="G24" i="4"/>
  <c r="N24" i="4"/>
  <c r="P24" i="4"/>
  <c r="Q24" i="4" s="1"/>
  <c r="S24" i="4"/>
  <c r="T24" i="4" s="1"/>
  <c r="V24" i="4"/>
  <c r="W24" i="4" s="1"/>
  <c r="Y24" i="4"/>
  <c r="Z24" i="4"/>
  <c r="AC24" i="4"/>
  <c r="AD24" i="4"/>
  <c r="AF24" i="4"/>
  <c r="AG24" i="4" s="1"/>
  <c r="AJ24" i="4"/>
  <c r="AK24" i="4" s="1"/>
  <c r="AL24" i="4" s="1"/>
  <c r="AN24" i="4"/>
  <c r="AO24" i="4"/>
  <c r="AQ24" i="4"/>
  <c r="AR24" i="4" s="1"/>
  <c r="AT24" i="4"/>
  <c r="AU24" i="4"/>
  <c r="AW24" i="4"/>
  <c r="AX24" i="4" s="1"/>
  <c r="E25" i="4"/>
  <c r="G25" i="4"/>
  <c r="N25" i="4"/>
  <c r="P25" i="4"/>
  <c r="Q25" i="4" s="1"/>
  <c r="S25" i="4"/>
  <c r="T25" i="4" s="1"/>
  <c r="V25" i="4"/>
  <c r="W25" i="4" s="1"/>
  <c r="Y25" i="4"/>
  <c r="Z25" i="4"/>
  <c r="AC25" i="4"/>
  <c r="AD25" i="4" s="1"/>
  <c r="AF25" i="4"/>
  <c r="AG25" i="4"/>
  <c r="AJ25" i="4"/>
  <c r="AK25" i="4" s="1"/>
  <c r="AL25" i="4" s="1"/>
  <c r="AN25" i="4"/>
  <c r="AO25" i="4" s="1"/>
  <c r="AQ25" i="4"/>
  <c r="AR25" i="4"/>
  <c r="AT25" i="4"/>
  <c r="AU25" i="4" s="1"/>
  <c r="AW25" i="4"/>
  <c r="AX25" i="4"/>
  <c r="AF11" i="62"/>
  <c r="H24" i="4" l="1"/>
  <c r="H25" i="4"/>
  <c r="AH24" i="4"/>
  <c r="H23" i="4"/>
  <c r="H21" i="4"/>
  <c r="AH20" i="4"/>
  <c r="AY22" i="4"/>
  <c r="AH21" i="4"/>
  <c r="AH22" i="4"/>
  <c r="AA23" i="4"/>
  <c r="AY21" i="4"/>
  <c r="AA21" i="4"/>
  <c r="AA24" i="4"/>
  <c r="AY23" i="4"/>
  <c r="AZ23" i="4" s="1"/>
  <c r="AY20" i="4"/>
  <c r="AA20" i="4"/>
  <c r="AA22" i="4"/>
  <c r="AY25" i="4"/>
  <c r="AH25" i="4"/>
  <c r="AA25" i="4"/>
  <c r="AY24" i="4"/>
  <c r="G19" i="59"/>
  <c r="J15" i="59"/>
  <c r="H15" i="59"/>
  <c r="F15" i="59"/>
  <c r="J14" i="59"/>
  <c r="H14" i="59"/>
  <c r="F14" i="59"/>
  <c r="J12" i="59"/>
  <c r="H12" i="59"/>
  <c r="F12" i="59"/>
  <c r="U24" i="61"/>
  <c r="V24" i="61"/>
  <c r="W24" i="61"/>
  <c r="X24" i="61"/>
  <c r="Z24" i="61"/>
  <c r="AA24" i="61"/>
  <c r="AB24" i="61"/>
  <c r="AC24" i="61"/>
  <c r="AD5" i="61"/>
  <c r="Y5" i="61"/>
  <c r="Y24" i="61" s="1"/>
  <c r="T5" i="61"/>
  <c r="T24" i="61" s="1"/>
  <c r="AD19" i="61"/>
  <c r="Y19" i="61"/>
  <c r="T19" i="61"/>
  <c r="Q24" i="61"/>
  <c r="R24" i="61"/>
  <c r="S24" i="61"/>
  <c r="P24" i="61"/>
  <c r="AD24" i="61" l="1"/>
  <c r="AZ22" i="4"/>
  <c r="AZ24" i="4"/>
  <c r="AZ20" i="4"/>
  <c r="AZ21" i="4"/>
  <c r="AZ25" i="4"/>
  <c r="C5" i="6"/>
  <c r="C4" i="6"/>
  <c r="C7" i="64" l="1"/>
  <c r="C4" i="64"/>
  <c r="A14" i="64"/>
  <c r="A13" i="64"/>
  <c r="A12" i="64"/>
  <c r="A11" i="64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8" i="63"/>
  <c r="H7" i="63"/>
  <c r="G7" i="63"/>
  <c r="F7" i="63"/>
  <c r="E7" i="63"/>
  <c r="D8" i="63"/>
  <c r="D9" i="63"/>
  <c r="D10" i="63"/>
  <c r="D11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8" i="63"/>
  <c r="D4" i="63"/>
  <c r="D5" i="8"/>
  <c r="D4" i="8"/>
  <c r="D5" i="63"/>
  <c r="AX12" i="62"/>
  <c r="AY12" i="62" s="1"/>
  <c r="AX13" i="62"/>
  <c r="AY13" i="62" s="1"/>
  <c r="AX14" i="62"/>
  <c r="AY14" i="62" s="1"/>
  <c r="AX15" i="62"/>
  <c r="AY15" i="62" s="1"/>
  <c r="AX16" i="62"/>
  <c r="AY16" i="62" s="1"/>
  <c r="AX17" i="62"/>
  <c r="AY17" i="62" s="1"/>
  <c r="AX18" i="62"/>
  <c r="AY18" i="62" s="1"/>
  <c r="AX19" i="62"/>
  <c r="AY19" i="62" s="1"/>
  <c r="AX20" i="62"/>
  <c r="AY20" i="62" s="1"/>
  <c r="AX21" i="62"/>
  <c r="AY21" i="62" s="1"/>
  <c r="AX22" i="62"/>
  <c r="AY22" i="62" s="1"/>
  <c r="AX23" i="62"/>
  <c r="AY23" i="62" s="1"/>
  <c r="AX24" i="62"/>
  <c r="AY24" i="62" s="1"/>
  <c r="AX25" i="62"/>
  <c r="AY25" i="62" s="1"/>
  <c r="AX26" i="62"/>
  <c r="AY26" i="62" s="1"/>
  <c r="AX27" i="62"/>
  <c r="AY27" i="62" s="1"/>
  <c r="AX28" i="62"/>
  <c r="AY28" i="62" s="1"/>
  <c r="AX29" i="62"/>
  <c r="AY29" i="62" s="1"/>
  <c r="AX30" i="62"/>
  <c r="AY30" i="62" s="1"/>
  <c r="AX31" i="62"/>
  <c r="AY31" i="62" s="1"/>
  <c r="AX32" i="62"/>
  <c r="AY32" i="62" s="1"/>
  <c r="AX33" i="62"/>
  <c r="AY33" i="62" s="1"/>
  <c r="AX34" i="62"/>
  <c r="AY34" i="62" s="1"/>
  <c r="AX35" i="62"/>
  <c r="AY35" i="62" s="1"/>
  <c r="AX36" i="62"/>
  <c r="AY36" i="62" s="1"/>
  <c r="AX37" i="62"/>
  <c r="AY37" i="62" s="1"/>
  <c r="AX38" i="62"/>
  <c r="AY38" i="62" s="1"/>
  <c r="AX39" i="62"/>
  <c r="AY39" i="62" s="1"/>
  <c r="AX40" i="62"/>
  <c r="AY40" i="62" s="1"/>
  <c r="AX11" i="62"/>
  <c r="AY11" i="62" s="1"/>
  <c r="AU11" i="62"/>
  <c r="AV11" i="62" s="1"/>
  <c r="AU12" i="62"/>
  <c r="AV12" i="62" s="1"/>
  <c r="AU13" i="62"/>
  <c r="AV13" i="62" s="1"/>
  <c r="AU14" i="62"/>
  <c r="AV14" i="62" s="1"/>
  <c r="AU15" i="62"/>
  <c r="AV15" i="62" s="1"/>
  <c r="AU16" i="62"/>
  <c r="AV16" i="62" s="1"/>
  <c r="AU17" i="62"/>
  <c r="AV17" i="62" s="1"/>
  <c r="AU18" i="62"/>
  <c r="AV18" i="62" s="1"/>
  <c r="AU19" i="62"/>
  <c r="AV19" i="62" s="1"/>
  <c r="AU20" i="62"/>
  <c r="AV20" i="62" s="1"/>
  <c r="AU21" i="62"/>
  <c r="AV21" i="62" s="1"/>
  <c r="AU22" i="62"/>
  <c r="AV22" i="62" s="1"/>
  <c r="AU23" i="62"/>
  <c r="AV23" i="62" s="1"/>
  <c r="AU24" i="62"/>
  <c r="AV24" i="62" s="1"/>
  <c r="AU25" i="62"/>
  <c r="AV25" i="62" s="1"/>
  <c r="AU26" i="62"/>
  <c r="AV26" i="62" s="1"/>
  <c r="AU27" i="62"/>
  <c r="AV27" i="62" s="1"/>
  <c r="AU28" i="62"/>
  <c r="AV28" i="62" s="1"/>
  <c r="AU29" i="62"/>
  <c r="AV29" i="62" s="1"/>
  <c r="AU30" i="62"/>
  <c r="AV30" i="62" s="1"/>
  <c r="AU31" i="62"/>
  <c r="AV31" i="62" s="1"/>
  <c r="AU32" i="62"/>
  <c r="AV32" i="62" s="1"/>
  <c r="AU33" i="62"/>
  <c r="AV33" i="62" s="1"/>
  <c r="AU34" i="62"/>
  <c r="AV34" i="62" s="1"/>
  <c r="AU35" i="62"/>
  <c r="AV35" i="62" s="1"/>
  <c r="AU36" i="62"/>
  <c r="AV36" i="62" s="1"/>
  <c r="AU37" i="62"/>
  <c r="AV37" i="62" s="1"/>
  <c r="AU38" i="62"/>
  <c r="AV38" i="62" s="1"/>
  <c r="AU39" i="62"/>
  <c r="AV39" i="62" s="1"/>
  <c r="AU40" i="62"/>
  <c r="AV40" i="62" s="1"/>
  <c r="AR11" i="62"/>
  <c r="AS11" i="62" s="1"/>
  <c r="AR12" i="62"/>
  <c r="AS12" i="62" s="1"/>
  <c r="AR13" i="62"/>
  <c r="AS13" i="62" s="1"/>
  <c r="AR14" i="62"/>
  <c r="AS14" i="62" s="1"/>
  <c r="AR15" i="62"/>
  <c r="AS15" i="62" s="1"/>
  <c r="AR16" i="62"/>
  <c r="AS16" i="62" s="1"/>
  <c r="AR17" i="62"/>
  <c r="AS17" i="62" s="1"/>
  <c r="AR18" i="62"/>
  <c r="AS18" i="62" s="1"/>
  <c r="AR19" i="62"/>
  <c r="AS19" i="62" s="1"/>
  <c r="AR20" i="62"/>
  <c r="AS20" i="62" s="1"/>
  <c r="AR21" i="62"/>
  <c r="AS21" i="62" s="1"/>
  <c r="AR22" i="62"/>
  <c r="AS22" i="62" s="1"/>
  <c r="AR23" i="62"/>
  <c r="AS23" i="62" s="1"/>
  <c r="AR24" i="62"/>
  <c r="AS24" i="62" s="1"/>
  <c r="AR25" i="62"/>
  <c r="AS25" i="62" s="1"/>
  <c r="AR26" i="62"/>
  <c r="AS26" i="62" s="1"/>
  <c r="AR27" i="62"/>
  <c r="AS27" i="62" s="1"/>
  <c r="AR28" i="62"/>
  <c r="AS28" i="62" s="1"/>
  <c r="AR29" i="62"/>
  <c r="AS29" i="62" s="1"/>
  <c r="AR30" i="62"/>
  <c r="AS30" i="62" s="1"/>
  <c r="AR31" i="62"/>
  <c r="AS31" i="62" s="1"/>
  <c r="AR32" i="62"/>
  <c r="AS32" i="62" s="1"/>
  <c r="AR33" i="62"/>
  <c r="AS33" i="62" s="1"/>
  <c r="AR34" i="62"/>
  <c r="AS34" i="62" s="1"/>
  <c r="AR35" i="62"/>
  <c r="AS35" i="62" s="1"/>
  <c r="AR36" i="62"/>
  <c r="AS36" i="62" s="1"/>
  <c r="AR37" i="62"/>
  <c r="AS37" i="62" s="1"/>
  <c r="AR38" i="62"/>
  <c r="AS38" i="62" s="1"/>
  <c r="AR39" i="62"/>
  <c r="AS39" i="62" s="1"/>
  <c r="AR40" i="62"/>
  <c r="AS40" i="62" s="1"/>
  <c r="AO11" i="62"/>
  <c r="AP11" i="62" s="1"/>
  <c r="AO12" i="62"/>
  <c r="AP12" i="62" s="1"/>
  <c r="AO13" i="62"/>
  <c r="AP13" i="62" s="1"/>
  <c r="AO14" i="62"/>
  <c r="AP14" i="62" s="1"/>
  <c r="AO15" i="62"/>
  <c r="AP15" i="62" s="1"/>
  <c r="AO16" i="62"/>
  <c r="AP16" i="62" s="1"/>
  <c r="AO17" i="62"/>
  <c r="AP17" i="62" s="1"/>
  <c r="AO18" i="62"/>
  <c r="AP18" i="62" s="1"/>
  <c r="AO19" i="62"/>
  <c r="AP19" i="62" s="1"/>
  <c r="AO20" i="62"/>
  <c r="AP20" i="62" s="1"/>
  <c r="AO21" i="62"/>
  <c r="AP21" i="62" s="1"/>
  <c r="AO22" i="62"/>
  <c r="AP22" i="62" s="1"/>
  <c r="AO23" i="62"/>
  <c r="AP23" i="62" s="1"/>
  <c r="AO24" i="62"/>
  <c r="AP24" i="62" s="1"/>
  <c r="AO25" i="62"/>
  <c r="AP25" i="62" s="1"/>
  <c r="AO26" i="62"/>
  <c r="AP26" i="62" s="1"/>
  <c r="AO27" i="62"/>
  <c r="AP27" i="62" s="1"/>
  <c r="AO28" i="62"/>
  <c r="AP28" i="62" s="1"/>
  <c r="AO29" i="62"/>
  <c r="AP29" i="62" s="1"/>
  <c r="AO30" i="62"/>
  <c r="AP30" i="62" s="1"/>
  <c r="AO31" i="62"/>
  <c r="AP31" i="62" s="1"/>
  <c r="AO32" i="62"/>
  <c r="AP32" i="62" s="1"/>
  <c r="AO33" i="62"/>
  <c r="AP33" i="62" s="1"/>
  <c r="AO34" i="62"/>
  <c r="AP34" i="62" s="1"/>
  <c r="AO35" i="62"/>
  <c r="AP35" i="62" s="1"/>
  <c r="AO36" i="62"/>
  <c r="AP36" i="62" s="1"/>
  <c r="AO37" i="62"/>
  <c r="AP37" i="62" s="1"/>
  <c r="AO38" i="62"/>
  <c r="AP38" i="62" s="1"/>
  <c r="AO39" i="62"/>
  <c r="AP39" i="62" s="1"/>
  <c r="AO40" i="62"/>
  <c r="AP40" i="62" s="1"/>
  <c r="AM11" i="62"/>
  <c r="AL12" i="62"/>
  <c r="AM12" i="62" s="1"/>
  <c r="AL13" i="62"/>
  <c r="AM13" i="62" s="1"/>
  <c r="AL14" i="62"/>
  <c r="AM14" i="62" s="1"/>
  <c r="AL15" i="62"/>
  <c r="AM15" i="62" s="1"/>
  <c r="AL16" i="62"/>
  <c r="AM16" i="62" s="1"/>
  <c r="AL17" i="62"/>
  <c r="AM17" i="62" s="1"/>
  <c r="AL18" i="62"/>
  <c r="AM18" i="62" s="1"/>
  <c r="AL19" i="62"/>
  <c r="AM19" i="62" s="1"/>
  <c r="AL20" i="62"/>
  <c r="AM20" i="62" s="1"/>
  <c r="AL21" i="62"/>
  <c r="AM21" i="62" s="1"/>
  <c r="AL22" i="62"/>
  <c r="AM22" i="62" s="1"/>
  <c r="AL23" i="62"/>
  <c r="AM23" i="62" s="1"/>
  <c r="AL24" i="62"/>
  <c r="AM24" i="62" s="1"/>
  <c r="AL25" i="62"/>
  <c r="AM25" i="62" s="1"/>
  <c r="AL26" i="62"/>
  <c r="AM26" i="62" s="1"/>
  <c r="AL27" i="62"/>
  <c r="AM27" i="62" s="1"/>
  <c r="AL28" i="62"/>
  <c r="AM28" i="62" s="1"/>
  <c r="AL29" i="62"/>
  <c r="AM29" i="62" s="1"/>
  <c r="AL30" i="62"/>
  <c r="AM30" i="62" s="1"/>
  <c r="AL31" i="62"/>
  <c r="AM31" i="62" s="1"/>
  <c r="AL32" i="62"/>
  <c r="AM32" i="62" s="1"/>
  <c r="AL33" i="62"/>
  <c r="AM33" i="62" s="1"/>
  <c r="AL34" i="62"/>
  <c r="AM34" i="62" s="1"/>
  <c r="AL35" i="62"/>
  <c r="AM35" i="62" s="1"/>
  <c r="AL36" i="62"/>
  <c r="AM36" i="62" s="1"/>
  <c r="AL37" i="62"/>
  <c r="AM37" i="62" s="1"/>
  <c r="AL38" i="62"/>
  <c r="AM38" i="62" s="1"/>
  <c r="AL39" i="62"/>
  <c r="AM39" i="62" s="1"/>
  <c r="AL40" i="62"/>
  <c r="AM40" i="62" s="1"/>
  <c r="AI11" i="62"/>
  <c r="AJ11" i="62" s="1"/>
  <c r="AI12" i="62"/>
  <c r="AJ12" i="62" s="1"/>
  <c r="AI13" i="62"/>
  <c r="AJ13" i="62" s="1"/>
  <c r="AI14" i="62"/>
  <c r="AJ14" i="62" s="1"/>
  <c r="AI15" i="62"/>
  <c r="AJ15" i="62" s="1"/>
  <c r="AI16" i="62"/>
  <c r="AJ16" i="62" s="1"/>
  <c r="AI17" i="62"/>
  <c r="AJ17" i="62" s="1"/>
  <c r="AI18" i="62"/>
  <c r="AJ18" i="62" s="1"/>
  <c r="AI19" i="62"/>
  <c r="AJ19" i="62" s="1"/>
  <c r="AI20" i="62"/>
  <c r="AJ20" i="62" s="1"/>
  <c r="AI21" i="62"/>
  <c r="AJ21" i="62" s="1"/>
  <c r="AI22" i="62"/>
  <c r="AJ22" i="62" s="1"/>
  <c r="AI23" i="62"/>
  <c r="AJ23" i="62" s="1"/>
  <c r="AI24" i="62"/>
  <c r="AJ24" i="62" s="1"/>
  <c r="AI25" i="62"/>
  <c r="AJ25" i="62" s="1"/>
  <c r="AI26" i="62"/>
  <c r="AJ26" i="62" s="1"/>
  <c r="AI27" i="62"/>
  <c r="AJ27" i="62" s="1"/>
  <c r="AI28" i="62"/>
  <c r="AJ28" i="62" s="1"/>
  <c r="AI29" i="62"/>
  <c r="AJ29" i="62" s="1"/>
  <c r="AI30" i="62"/>
  <c r="AJ30" i="62" s="1"/>
  <c r="AI31" i="62"/>
  <c r="AJ31" i="62" s="1"/>
  <c r="AI32" i="62"/>
  <c r="AJ32" i="62" s="1"/>
  <c r="AI33" i="62"/>
  <c r="AJ33" i="62" s="1"/>
  <c r="AI34" i="62"/>
  <c r="AJ34" i="62" s="1"/>
  <c r="AI35" i="62"/>
  <c r="AJ35" i="62" s="1"/>
  <c r="AI36" i="62"/>
  <c r="AJ36" i="62" s="1"/>
  <c r="AI37" i="62"/>
  <c r="AJ37" i="62" s="1"/>
  <c r="AI38" i="62"/>
  <c r="AJ38" i="62" s="1"/>
  <c r="AI39" i="62"/>
  <c r="AJ39" i="62" s="1"/>
  <c r="AI40" i="62"/>
  <c r="AJ40" i="62" s="1"/>
  <c r="AG11" i="62"/>
  <c r="AF12" i="62"/>
  <c r="AG12" i="62" s="1"/>
  <c r="AF13" i="62"/>
  <c r="AG13" i="62" s="1"/>
  <c r="AF14" i="62"/>
  <c r="AG14" i="62" s="1"/>
  <c r="AF15" i="62"/>
  <c r="AG15" i="62" s="1"/>
  <c r="AF16" i="62"/>
  <c r="AG16" i="62" s="1"/>
  <c r="AF17" i="62"/>
  <c r="AG17" i="62" s="1"/>
  <c r="AF18" i="62"/>
  <c r="AG18" i="62" s="1"/>
  <c r="AF19" i="62"/>
  <c r="AG19" i="62" s="1"/>
  <c r="AF20" i="62"/>
  <c r="AG20" i="62" s="1"/>
  <c r="AF21" i="62"/>
  <c r="AG21" i="62" s="1"/>
  <c r="AF22" i="62"/>
  <c r="AG22" i="62" s="1"/>
  <c r="AF23" i="62"/>
  <c r="AG23" i="62" s="1"/>
  <c r="AF24" i="62"/>
  <c r="AG24" i="62" s="1"/>
  <c r="AF25" i="62"/>
  <c r="AG25" i="62" s="1"/>
  <c r="AF26" i="62"/>
  <c r="AG26" i="62" s="1"/>
  <c r="AF27" i="62"/>
  <c r="AG27" i="62" s="1"/>
  <c r="AF28" i="62"/>
  <c r="AG28" i="62" s="1"/>
  <c r="AF29" i="62"/>
  <c r="AG29" i="62" s="1"/>
  <c r="AF30" i="62"/>
  <c r="AG30" i="62" s="1"/>
  <c r="AF31" i="62"/>
  <c r="AG31" i="62" s="1"/>
  <c r="AF32" i="62"/>
  <c r="AG32" i="62" s="1"/>
  <c r="AF33" i="62"/>
  <c r="AG33" i="62" s="1"/>
  <c r="AF34" i="62"/>
  <c r="AG34" i="62" s="1"/>
  <c r="AF35" i="62"/>
  <c r="AG35" i="62" s="1"/>
  <c r="AF36" i="62"/>
  <c r="AG36" i="62" s="1"/>
  <c r="AF37" i="62"/>
  <c r="AG37" i="62" s="1"/>
  <c r="AF38" i="62"/>
  <c r="AG38" i="62" s="1"/>
  <c r="AF39" i="62"/>
  <c r="AG39" i="62" s="1"/>
  <c r="AF40" i="62"/>
  <c r="AG40" i="62" s="1"/>
  <c r="AC11" i="62"/>
  <c r="AD11" i="62" s="1"/>
  <c r="G8" i="63" s="1"/>
  <c r="AC12" i="62"/>
  <c r="AD12" i="62" s="1"/>
  <c r="G9" i="63" s="1"/>
  <c r="AC13" i="62"/>
  <c r="AD13" i="62" s="1"/>
  <c r="G10" i="63" s="1"/>
  <c r="AC14" i="62"/>
  <c r="AD14" i="62" s="1"/>
  <c r="G11" i="63" s="1"/>
  <c r="AC15" i="62"/>
  <c r="AD15" i="62" s="1"/>
  <c r="G12" i="63" s="1"/>
  <c r="AC16" i="62"/>
  <c r="AD16" i="62" s="1"/>
  <c r="G13" i="63" s="1"/>
  <c r="AC17" i="62"/>
  <c r="AD17" i="62" s="1"/>
  <c r="G14" i="63" s="1"/>
  <c r="AC18" i="62"/>
  <c r="AD18" i="62" s="1"/>
  <c r="G15" i="63" s="1"/>
  <c r="AC19" i="62"/>
  <c r="AD19" i="62" s="1"/>
  <c r="G16" i="63" s="1"/>
  <c r="AC20" i="62"/>
  <c r="AD20" i="62" s="1"/>
  <c r="G17" i="63" s="1"/>
  <c r="AC21" i="62"/>
  <c r="AD21" i="62" s="1"/>
  <c r="G18" i="63" s="1"/>
  <c r="AC22" i="62"/>
  <c r="AD22" i="62" s="1"/>
  <c r="G19" i="63" s="1"/>
  <c r="AC23" i="62"/>
  <c r="AD23" i="62" s="1"/>
  <c r="G20" i="63" s="1"/>
  <c r="AC24" i="62"/>
  <c r="AD24" i="62" s="1"/>
  <c r="G21" i="63" s="1"/>
  <c r="AC25" i="62"/>
  <c r="AD25" i="62" s="1"/>
  <c r="G22" i="63" s="1"/>
  <c r="AC26" i="62"/>
  <c r="AD26" i="62" s="1"/>
  <c r="G23" i="63" s="1"/>
  <c r="AC27" i="62"/>
  <c r="AD27" i="62" s="1"/>
  <c r="G24" i="63" s="1"/>
  <c r="AC28" i="62"/>
  <c r="AD28" i="62" s="1"/>
  <c r="G25" i="63" s="1"/>
  <c r="AC29" i="62"/>
  <c r="AD29" i="62" s="1"/>
  <c r="G26" i="63" s="1"/>
  <c r="AC30" i="62"/>
  <c r="AD30" i="62" s="1"/>
  <c r="G27" i="63" s="1"/>
  <c r="AC31" i="62"/>
  <c r="AD31" i="62" s="1"/>
  <c r="G28" i="63" s="1"/>
  <c r="AC32" i="62"/>
  <c r="AD32" i="62" s="1"/>
  <c r="G29" i="63" s="1"/>
  <c r="AC33" i="62"/>
  <c r="AD33" i="62" s="1"/>
  <c r="G30" i="63" s="1"/>
  <c r="AC34" i="62"/>
  <c r="AD34" i="62" s="1"/>
  <c r="G31" i="63" s="1"/>
  <c r="AC35" i="62"/>
  <c r="AD35" i="62" s="1"/>
  <c r="G32" i="63" s="1"/>
  <c r="AC36" i="62"/>
  <c r="AD36" i="62" s="1"/>
  <c r="G33" i="63" s="1"/>
  <c r="AC37" i="62"/>
  <c r="AD37" i="62" s="1"/>
  <c r="G34" i="63" s="1"/>
  <c r="AC38" i="62"/>
  <c r="AD38" i="62" s="1"/>
  <c r="G35" i="63" s="1"/>
  <c r="AC39" i="62"/>
  <c r="AD39" i="62" s="1"/>
  <c r="G36" i="63" s="1"/>
  <c r="AC40" i="62"/>
  <c r="AD40" i="62" s="1"/>
  <c r="G37" i="63" s="1"/>
  <c r="Y11" i="62"/>
  <c r="Z11" i="62" s="1"/>
  <c r="AA11" i="62" s="1"/>
  <c r="F8" i="63" s="1"/>
  <c r="Y12" i="62"/>
  <c r="Z12" i="62" s="1"/>
  <c r="AA12" i="62" s="1"/>
  <c r="F9" i="63" s="1"/>
  <c r="Y13" i="62"/>
  <c r="Z13" i="62" s="1"/>
  <c r="AA13" i="62" s="1"/>
  <c r="F10" i="63" s="1"/>
  <c r="Y14" i="62"/>
  <c r="Z14" i="62" s="1"/>
  <c r="AA14" i="62" s="1"/>
  <c r="F11" i="63" s="1"/>
  <c r="Y15" i="62"/>
  <c r="Z15" i="62" s="1"/>
  <c r="AA15" i="62" s="1"/>
  <c r="F12" i="63" s="1"/>
  <c r="Y16" i="62"/>
  <c r="Z16" i="62" s="1"/>
  <c r="AA16" i="62" s="1"/>
  <c r="F13" i="63" s="1"/>
  <c r="Y17" i="62"/>
  <c r="Z17" i="62" s="1"/>
  <c r="AA17" i="62" s="1"/>
  <c r="F14" i="63" s="1"/>
  <c r="Y18" i="62"/>
  <c r="Z18" i="62" s="1"/>
  <c r="AA18" i="62" s="1"/>
  <c r="F15" i="63" s="1"/>
  <c r="Y19" i="62"/>
  <c r="Z19" i="62" s="1"/>
  <c r="AA19" i="62" s="1"/>
  <c r="F16" i="63" s="1"/>
  <c r="Y20" i="62"/>
  <c r="Z20" i="62" s="1"/>
  <c r="AA20" i="62" s="1"/>
  <c r="F17" i="63" s="1"/>
  <c r="Y21" i="62"/>
  <c r="Z21" i="62" s="1"/>
  <c r="AA21" i="62" s="1"/>
  <c r="F18" i="63" s="1"/>
  <c r="Y22" i="62"/>
  <c r="Z22" i="62" s="1"/>
  <c r="AA22" i="62" s="1"/>
  <c r="F19" i="63" s="1"/>
  <c r="Y23" i="62"/>
  <c r="Z23" i="62" s="1"/>
  <c r="AA23" i="62" s="1"/>
  <c r="F20" i="63" s="1"/>
  <c r="Y24" i="62"/>
  <c r="Z24" i="62" s="1"/>
  <c r="AA24" i="62" s="1"/>
  <c r="F21" i="63" s="1"/>
  <c r="Y25" i="62"/>
  <c r="Z25" i="62" s="1"/>
  <c r="AA25" i="62" s="1"/>
  <c r="F22" i="63" s="1"/>
  <c r="Y26" i="62"/>
  <c r="Z26" i="62" s="1"/>
  <c r="AA26" i="62" s="1"/>
  <c r="F23" i="63" s="1"/>
  <c r="Y27" i="62"/>
  <c r="Z27" i="62" s="1"/>
  <c r="AA27" i="62" s="1"/>
  <c r="F24" i="63" s="1"/>
  <c r="Y28" i="62"/>
  <c r="Z28" i="62" s="1"/>
  <c r="AA28" i="62" s="1"/>
  <c r="F25" i="63" s="1"/>
  <c r="Y29" i="62"/>
  <c r="Z29" i="62" s="1"/>
  <c r="AA29" i="62" s="1"/>
  <c r="F26" i="63" s="1"/>
  <c r="Y30" i="62"/>
  <c r="Z30" i="62" s="1"/>
  <c r="AA30" i="62" s="1"/>
  <c r="F27" i="63" s="1"/>
  <c r="Y31" i="62"/>
  <c r="Z31" i="62" s="1"/>
  <c r="AA31" i="62" s="1"/>
  <c r="F28" i="63" s="1"/>
  <c r="Y32" i="62"/>
  <c r="Z32" i="62" s="1"/>
  <c r="AA32" i="62" s="1"/>
  <c r="F29" i="63" s="1"/>
  <c r="Y33" i="62"/>
  <c r="Z33" i="62" s="1"/>
  <c r="AA33" i="62" s="1"/>
  <c r="F30" i="63" s="1"/>
  <c r="Y34" i="62"/>
  <c r="Z34" i="62" s="1"/>
  <c r="AA34" i="62" s="1"/>
  <c r="F31" i="63" s="1"/>
  <c r="Y35" i="62"/>
  <c r="Z35" i="62" s="1"/>
  <c r="AA35" i="62" s="1"/>
  <c r="F32" i="63" s="1"/>
  <c r="Y36" i="62"/>
  <c r="Z36" i="62" s="1"/>
  <c r="AA36" i="62" s="1"/>
  <c r="F33" i="63" s="1"/>
  <c r="Y37" i="62"/>
  <c r="Z37" i="62" s="1"/>
  <c r="AA37" i="62" s="1"/>
  <c r="F34" i="63" s="1"/>
  <c r="Y38" i="62"/>
  <c r="Z38" i="62" s="1"/>
  <c r="AA38" i="62" s="1"/>
  <c r="F35" i="63" s="1"/>
  <c r="Y39" i="62"/>
  <c r="Z39" i="62" s="1"/>
  <c r="AA39" i="62" s="1"/>
  <c r="F36" i="63" s="1"/>
  <c r="Y40" i="62"/>
  <c r="Z40" i="62" s="1"/>
  <c r="AA40" i="62" s="1"/>
  <c r="F37" i="63" s="1"/>
  <c r="U11" i="62"/>
  <c r="V11" i="62" s="1"/>
  <c r="U12" i="62"/>
  <c r="V12" i="62" s="1"/>
  <c r="U13" i="62"/>
  <c r="V13" i="62" s="1"/>
  <c r="U14" i="62"/>
  <c r="V14" i="62" s="1"/>
  <c r="U15" i="62"/>
  <c r="V15" i="62" s="1"/>
  <c r="U16" i="62"/>
  <c r="V16" i="62" s="1"/>
  <c r="U17" i="62"/>
  <c r="V17" i="62" s="1"/>
  <c r="U18" i="62"/>
  <c r="V18" i="62" s="1"/>
  <c r="U19" i="62"/>
  <c r="V19" i="62" s="1"/>
  <c r="U20" i="62"/>
  <c r="V20" i="62" s="1"/>
  <c r="U21" i="62"/>
  <c r="V21" i="62" s="1"/>
  <c r="U22" i="62"/>
  <c r="V22" i="62" s="1"/>
  <c r="U23" i="62"/>
  <c r="V23" i="62" s="1"/>
  <c r="U24" i="62"/>
  <c r="V24" i="62" s="1"/>
  <c r="U25" i="62"/>
  <c r="V25" i="62" s="1"/>
  <c r="U26" i="62"/>
  <c r="V26" i="62" s="1"/>
  <c r="U27" i="62"/>
  <c r="V27" i="62" s="1"/>
  <c r="U28" i="62"/>
  <c r="V28" i="62" s="1"/>
  <c r="U29" i="62"/>
  <c r="V29" i="62" s="1"/>
  <c r="U30" i="62"/>
  <c r="V30" i="62" s="1"/>
  <c r="U31" i="62"/>
  <c r="V31" i="62" s="1"/>
  <c r="U32" i="62"/>
  <c r="V32" i="62" s="1"/>
  <c r="U33" i="62"/>
  <c r="V33" i="62" s="1"/>
  <c r="U34" i="62"/>
  <c r="V34" i="62" s="1"/>
  <c r="U35" i="62"/>
  <c r="V35" i="62" s="1"/>
  <c r="U36" i="62"/>
  <c r="V36" i="62" s="1"/>
  <c r="U37" i="62"/>
  <c r="V37" i="62" s="1"/>
  <c r="U38" i="62"/>
  <c r="V38" i="62" s="1"/>
  <c r="U39" i="62"/>
  <c r="V39" i="62" s="1"/>
  <c r="U40" i="62"/>
  <c r="V40" i="62" s="1"/>
  <c r="K12" i="60"/>
  <c r="K11" i="60"/>
  <c r="K10" i="60"/>
  <c r="K5" i="60"/>
  <c r="I12" i="60"/>
  <c r="I11" i="60"/>
  <c r="I10" i="60"/>
  <c r="I5" i="60"/>
  <c r="G12" i="60"/>
  <c r="G11" i="60"/>
  <c r="G10" i="60"/>
  <c r="G5" i="60"/>
  <c r="E12" i="60"/>
  <c r="E11" i="60"/>
  <c r="E10" i="60"/>
  <c r="E5" i="60"/>
  <c r="R12" i="62"/>
  <c r="S12" i="62" s="1"/>
  <c r="R13" i="62"/>
  <c r="S13" i="62" s="1"/>
  <c r="R14" i="62"/>
  <c r="S14" i="62" s="1"/>
  <c r="R15" i="62"/>
  <c r="S15" i="62" s="1"/>
  <c r="R16" i="62"/>
  <c r="S16" i="62" s="1"/>
  <c r="R17" i="62"/>
  <c r="S17" i="62" s="1"/>
  <c r="R18" i="62"/>
  <c r="S18" i="62" s="1"/>
  <c r="R19" i="62"/>
  <c r="S19" i="62" s="1"/>
  <c r="R20" i="62"/>
  <c r="S20" i="62" s="1"/>
  <c r="R21" i="62"/>
  <c r="S21" i="62" s="1"/>
  <c r="R22" i="62"/>
  <c r="S22" i="62" s="1"/>
  <c r="R23" i="62"/>
  <c r="S23" i="62" s="1"/>
  <c r="R24" i="62"/>
  <c r="S24" i="62" s="1"/>
  <c r="R25" i="62"/>
  <c r="S25" i="62" s="1"/>
  <c r="R26" i="62"/>
  <c r="S26" i="62" s="1"/>
  <c r="R27" i="62"/>
  <c r="S27" i="62" s="1"/>
  <c r="R28" i="62"/>
  <c r="S28" i="62" s="1"/>
  <c r="R29" i="62"/>
  <c r="S29" i="62" s="1"/>
  <c r="R30" i="62"/>
  <c r="S30" i="62" s="1"/>
  <c r="R31" i="62"/>
  <c r="S31" i="62" s="1"/>
  <c r="R32" i="62"/>
  <c r="S32" i="62" s="1"/>
  <c r="R33" i="62"/>
  <c r="S33" i="62" s="1"/>
  <c r="R34" i="62"/>
  <c r="S34" i="62" s="1"/>
  <c r="R35" i="62"/>
  <c r="S35" i="62" s="1"/>
  <c r="R36" i="62"/>
  <c r="S36" i="62" s="1"/>
  <c r="R37" i="62"/>
  <c r="S37" i="62" s="1"/>
  <c r="R38" i="62"/>
  <c r="S38" i="62" s="1"/>
  <c r="R39" i="62"/>
  <c r="S39" i="62" s="1"/>
  <c r="R40" i="62"/>
  <c r="S40" i="62" s="1"/>
  <c r="R11" i="62"/>
  <c r="S11" i="62" s="1"/>
  <c r="S5" i="62"/>
  <c r="O11" i="62"/>
  <c r="P11" i="62" s="1"/>
  <c r="O12" i="62"/>
  <c r="P12" i="62" s="1"/>
  <c r="O13" i="62"/>
  <c r="P13" i="62" s="1"/>
  <c r="O14" i="62"/>
  <c r="P14" i="62" s="1"/>
  <c r="O15" i="62"/>
  <c r="P15" i="62" s="1"/>
  <c r="O16" i="62"/>
  <c r="P16" i="62" s="1"/>
  <c r="O17" i="62"/>
  <c r="P17" i="62" s="1"/>
  <c r="O18" i="62"/>
  <c r="P18" i="62" s="1"/>
  <c r="O19" i="62"/>
  <c r="P19" i="62" s="1"/>
  <c r="O20" i="62"/>
  <c r="P20" i="62" s="1"/>
  <c r="O21" i="62"/>
  <c r="P21" i="62" s="1"/>
  <c r="O22" i="62"/>
  <c r="P22" i="62" s="1"/>
  <c r="O23" i="62"/>
  <c r="P23" i="62" s="1"/>
  <c r="O24" i="62"/>
  <c r="P24" i="62" s="1"/>
  <c r="O25" i="62"/>
  <c r="P25" i="62" s="1"/>
  <c r="O26" i="62"/>
  <c r="P26" i="62" s="1"/>
  <c r="O27" i="62"/>
  <c r="P27" i="62" s="1"/>
  <c r="O28" i="62"/>
  <c r="P28" i="62" s="1"/>
  <c r="O29" i="62"/>
  <c r="P29" i="62" s="1"/>
  <c r="O30" i="62"/>
  <c r="P30" i="62" s="1"/>
  <c r="O31" i="62"/>
  <c r="P31" i="62" s="1"/>
  <c r="O32" i="62"/>
  <c r="P32" i="62" s="1"/>
  <c r="O33" i="62"/>
  <c r="P33" i="62" s="1"/>
  <c r="O34" i="62"/>
  <c r="P34" i="62" s="1"/>
  <c r="O35" i="62"/>
  <c r="P35" i="62" s="1"/>
  <c r="O36" i="62"/>
  <c r="P36" i="62" s="1"/>
  <c r="O37" i="62"/>
  <c r="P37" i="62" s="1"/>
  <c r="O38" i="62"/>
  <c r="P38" i="62" s="1"/>
  <c r="O39" i="62"/>
  <c r="P39" i="62" s="1"/>
  <c r="O40" i="62"/>
  <c r="P40" i="62" s="1"/>
  <c r="L11" i="62"/>
  <c r="M11" i="62" s="1"/>
  <c r="L12" i="62"/>
  <c r="M12" i="62" s="1"/>
  <c r="L13" i="62"/>
  <c r="M13" i="62" s="1"/>
  <c r="L14" i="62"/>
  <c r="M14" i="62" s="1"/>
  <c r="L15" i="62"/>
  <c r="M15" i="62" s="1"/>
  <c r="L16" i="62"/>
  <c r="M16" i="62" s="1"/>
  <c r="L17" i="62"/>
  <c r="M17" i="62" s="1"/>
  <c r="L18" i="62"/>
  <c r="M18" i="62" s="1"/>
  <c r="L19" i="62"/>
  <c r="M19" i="62" s="1"/>
  <c r="L20" i="62"/>
  <c r="M20" i="62" s="1"/>
  <c r="L21" i="62"/>
  <c r="M21" i="62" s="1"/>
  <c r="L22" i="62"/>
  <c r="M22" i="62" s="1"/>
  <c r="L23" i="62"/>
  <c r="M23" i="62" s="1"/>
  <c r="L24" i="62"/>
  <c r="M24" i="62" s="1"/>
  <c r="L25" i="62"/>
  <c r="M25" i="62" s="1"/>
  <c r="L26" i="62"/>
  <c r="M26" i="62" s="1"/>
  <c r="L27" i="62"/>
  <c r="M27" i="62" s="1"/>
  <c r="L28" i="62"/>
  <c r="M28" i="62" s="1"/>
  <c r="L29" i="62"/>
  <c r="M29" i="62" s="1"/>
  <c r="L30" i="62"/>
  <c r="M30" i="62" s="1"/>
  <c r="L31" i="62"/>
  <c r="M31" i="62" s="1"/>
  <c r="L32" i="62"/>
  <c r="M32" i="62" s="1"/>
  <c r="L33" i="62"/>
  <c r="M33" i="62" s="1"/>
  <c r="L34" i="62"/>
  <c r="M34" i="62" s="1"/>
  <c r="L35" i="62"/>
  <c r="M35" i="62" s="1"/>
  <c r="L36" i="62"/>
  <c r="M36" i="62" s="1"/>
  <c r="L37" i="62"/>
  <c r="M37" i="62" s="1"/>
  <c r="L38" i="62"/>
  <c r="M38" i="62" s="1"/>
  <c r="L39" i="62"/>
  <c r="M39" i="62" s="1"/>
  <c r="L40" i="62"/>
  <c r="M40" i="62" s="1"/>
  <c r="H12" i="62"/>
  <c r="I12" i="62" s="1"/>
  <c r="H13" i="62"/>
  <c r="I13" i="62" s="1"/>
  <c r="H14" i="62"/>
  <c r="I14" i="62" s="1"/>
  <c r="H15" i="62"/>
  <c r="I15" i="62" s="1"/>
  <c r="H16" i="62"/>
  <c r="I16" i="62" s="1"/>
  <c r="H17" i="62"/>
  <c r="I17" i="62" s="1"/>
  <c r="H18" i="62"/>
  <c r="I18" i="62" s="1"/>
  <c r="H19" i="62"/>
  <c r="I19" i="62" s="1"/>
  <c r="H20" i="62"/>
  <c r="I20" i="62" s="1"/>
  <c r="H21" i="62"/>
  <c r="I21" i="62" s="1"/>
  <c r="H22" i="62"/>
  <c r="I22" i="62" s="1"/>
  <c r="H23" i="62"/>
  <c r="I23" i="62" s="1"/>
  <c r="H24" i="62"/>
  <c r="I24" i="62" s="1"/>
  <c r="H25" i="62"/>
  <c r="I25" i="62" s="1"/>
  <c r="H26" i="62"/>
  <c r="I26" i="62" s="1"/>
  <c r="H27" i="62"/>
  <c r="I27" i="62" s="1"/>
  <c r="H28" i="62"/>
  <c r="I28" i="62" s="1"/>
  <c r="H29" i="62"/>
  <c r="I29" i="62" s="1"/>
  <c r="H30" i="62"/>
  <c r="I30" i="62" s="1"/>
  <c r="H31" i="62"/>
  <c r="I31" i="62" s="1"/>
  <c r="H32" i="62"/>
  <c r="I32" i="62" s="1"/>
  <c r="H33" i="62"/>
  <c r="I33" i="62" s="1"/>
  <c r="H34" i="62"/>
  <c r="I34" i="62" s="1"/>
  <c r="H35" i="62"/>
  <c r="I35" i="62" s="1"/>
  <c r="H36" i="62"/>
  <c r="I36" i="62" s="1"/>
  <c r="H37" i="62"/>
  <c r="I37" i="62" s="1"/>
  <c r="H38" i="62"/>
  <c r="I38" i="62" s="1"/>
  <c r="H39" i="62"/>
  <c r="I39" i="62" s="1"/>
  <c r="H40" i="62"/>
  <c r="I40" i="62" s="1"/>
  <c r="H11" i="62"/>
  <c r="I11" i="62" s="1"/>
  <c r="E19" i="60" l="1"/>
  <c r="I19" i="60"/>
  <c r="A18" i="64"/>
  <c r="G5" i="64"/>
  <c r="F12" i="64" s="1"/>
  <c r="G13" i="64"/>
  <c r="G19" i="60"/>
  <c r="K19" i="60"/>
  <c r="G12" i="64"/>
  <c r="C5" i="64"/>
  <c r="F38" i="63"/>
  <c r="AZ15" i="62"/>
  <c r="H12" i="63" s="1"/>
  <c r="AZ37" i="62"/>
  <c r="H34" i="63" s="1"/>
  <c r="AZ21" i="62"/>
  <c r="H18" i="63" s="1"/>
  <c r="AZ31" i="62"/>
  <c r="H28" i="63" s="1"/>
  <c r="AZ33" i="62"/>
  <c r="H30" i="63" s="1"/>
  <c r="AZ17" i="62"/>
  <c r="H14" i="63" s="1"/>
  <c r="AZ39" i="62"/>
  <c r="H36" i="63" s="1"/>
  <c r="AZ29" i="62"/>
  <c r="H26" i="63" s="1"/>
  <c r="AZ25" i="62"/>
  <c r="H22" i="63" s="1"/>
  <c r="AZ23" i="62"/>
  <c r="H20" i="63" s="1"/>
  <c r="AZ38" i="62"/>
  <c r="H35" i="63" s="1"/>
  <c r="AZ30" i="62"/>
  <c r="H27" i="63" s="1"/>
  <c r="AZ26" i="62"/>
  <c r="H23" i="63" s="1"/>
  <c r="AZ22" i="62"/>
  <c r="H19" i="63" s="1"/>
  <c r="AZ14" i="62"/>
  <c r="H11" i="63" s="1"/>
  <c r="AZ35" i="62"/>
  <c r="H32" i="63" s="1"/>
  <c r="AZ27" i="62"/>
  <c r="H24" i="63" s="1"/>
  <c r="AZ19" i="62"/>
  <c r="H16" i="63" s="1"/>
  <c r="AZ11" i="62"/>
  <c r="H8" i="63" s="1"/>
  <c r="G14" i="64" s="1"/>
  <c r="AZ13" i="62"/>
  <c r="H10" i="63" s="1"/>
  <c r="G38" i="63"/>
  <c r="AZ18" i="62"/>
  <c r="H15" i="63" s="1"/>
  <c r="AZ36" i="62"/>
  <c r="H33" i="63" s="1"/>
  <c r="AZ28" i="62"/>
  <c r="H25" i="63" s="1"/>
  <c r="AZ24" i="62"/>
  <c r="H21" i="63" s="1"/>
  <c r="AZ16" i="62"/>
  <c r="H13" i="63" s="1"/>
  <c r="AZ34" i="62"/>
  <c r="H31" i="63" s="1"/>
  <c r="AZ40" i="62"/>
  <c r="H37" i="63" s="1"/>
  <c r="AZ32" i="62"/>
  <c r="H29" i="63" s="1"/>
  <c r="AZ20" i="62"/>
  <c r="H17" i="63" s="1"/>
  <c r="AZ12" i="62"/>
  <c r="H9" i="63" s="1"/>
  <c r="W21" i="62"/>
  <c r="W37" i="62"/>
  <c r="W16" i="62"/>
  <c r="W33" i="62"/>
  <c r="W17" i="62"/>
  <c r="W27" i="62"/>
  <c r="W24" i="62"/>
  <c r="W19" i="62"/>
  <c r="W29" i="62"/>
  <c r="W25" i="62"/>
  <c r="W13" i="62"/>
  <c r="W35" i="62"/>
  <c r="W32" i="62"/>
  <c r="W40" i="62"/>
  <c r="W34" i="62"/>
  <c r="E31" i="63" s="1"/>
  <c r="W31" i="62"/>
  <c r="W23" i="62"/>
  <c r="W15" i="62"/>
  <c r="W38" i="62"/>
  <c r="W30" i="62"/>
  <c r="W22" i="62"/>
  <c r="W14" i="62"/>
  <c r="W39" i="62"/>
  <c r="W26" i="62"/>
  <c r="W18" i="62"/>
  <c r="W36" i="62"/>
  <c r="W28" i="62"/>
  <c r="W20" i="62"/>
  <c r="E17" i="63" s="1"/>
  <c r="W12" i="62"/>
  <c r="E9" i="63" s="1"/>
  <c r="W11" i="62"/>
  <c r="A14" i="7"/>
  <c r="A13" i="7"/>
  <c r="A12" i="7"/>
  <c r="A11" i="7"/>
  <c r="J7" i="8"/>
  <c r="H7" i="8"/>
  <c r="I7" i="8"/>
  <c r="G7" i="8"/>
  <c r="I7" i="3"/>
  <c r="H7" i="6" s="1"/>
  <c r="H7" i="3"/>
  <c r="G7" i="6" s="1"/>
  <c r="G7" i="3"/>
  <c r="F7" i="6" s="1"/>
  <c r="F7" i="3"/>
  <c r="E7" i="6" s="1"/>
  <c r="E7" i="3"/>
  <c r="D7" i="6" s="1"/>
  <c r="A15" i="57"/>
  <c r="A14" i="57"/>
  <c r="A13" i="57"/>
  <c r="A12" i="57"/>
  <c r="A11" i="57"/>
  <c r="AJ11" i="9"/>
  <c r="F14" i="64" l="1"/>
  <c r="F11" i="64"/>
  <c r="F13" i="64"/>
  <c r="H38" i="63"/>
  <c r="BA26" i="62"/>
  <c r="I23" i="63" s="1"/>
  <c r="E23" i="63"/>
  <c r="BA30" i="62"/>
  <c r="I27" i="63" s="1"/>
  <c r="E27" i="63"/>
  <c r="BA31" i="62"/>
  <c r="I28" i="63" s="1"/>
  <c r="E28" i="63"/>
  <c r="BA19" i="62"/>
  <c r="I16" i="63" s="1"/>
  <c r="E16" i="63"/>
  <c r="BA33" i="62"/>
  <c r="I30" i="63" s="1"/>
  <c r="E30" i="63"/>
  <c r="BA28" i="62"/>
  <c r="I25" i="63" s="1"/>
  <c r="E25" i="63"/>
  <c r="BA39" i="62"/>
  <c r="I36" i="63" s="1"/>
  <c r="E36" i="63"/>
  <c r="BA38" i="62"/>
  <c r="I35" i="63" s="1"/>
  <c r="E35" i="63"/>
  <c r="BA13" i="62"/>
  <c r="I10" i="63" s="1"/>
  <c r="E10" i="63"/>
  <c r="BA24" i="62"/>
  <c r="I21" i="63" s="1"/>
  <c r="E21" i="63"/>
  <c r="BA16" i="62"/>
  <c r="I13" i="63" s="1"/>
  <c r="E13" i="63"/>
  <c r="BA11" i="62"/>
  <c r="E8" i="63"/>
  <c r="G11" i="64" s="1"/>
  <c r="BA36" i="62"/>
  <c r="I33" i="63" s="1"/>
  <c r="E33" i="63"/>
  <c r="BA14" i="62"/>
  <c r="I11" i="63" s="1"/>
  <c r="E11" i="63"/>
  <c r="BA15" i="62"/>
  <c r="I12" i="63" s="1"/>
  <c r="E12" i="63"/>
  <c r="BA40" i="62"/>
  <c r="I37" i="63" s="1"/>
  <c r="E37" i="63"/>
  <c r="BA25" i="62"/>
  <c r="I22" i="63" s="1"/>
  <c r="E22" i="63"/>
  <c r="BA27" i="62"/>
  <c r="I24" i="63" s="1"/>
  <c r="E24" i="63"/>
  <c r="BA37" i="62"/>
  <c r="I34" i="63" s="1"/>
  <c r="E34" i="63"/>
  <c r="BA18" i="62"/>
  <c r="I15" i="63" s="1"/>
  <c r="E15" i="63"/>
  <c r="BA22" i="62"/>
  <c r="I19" i="63" s="1"/>
  <c r="E19" i="63"/>
  <c r="BA23" i="62"/>
  <c r="I20" i="63" s="1"/>
  <c r="E20" i="63"/>
  <c r="BA32" i="62"/>
  <c r="I29" i="63" s="1"/>
  <c r="E29" i="63"/>
  <c r="BA29" i="62"/>
  <c r="I26" i="63" s="1"/>
  <c r="E26" i="63"/>
  <c r="BA17" i="62"/>
  <c r="I14" i="63" s="1"/>
  <c r="E14" i="63"/>
  <c r="BA21" i="62"/>
  <c r="I18" i="63" s="1"/>
  <c r="E18" i="63"/>
  <c r="BA35" i="62"/>
  <c r="I32" i="63" s="1"/>
  <c r="E32" i="63"/>
  <c r="BA12" i="62"/>
  <c r="I9" i="63" s="1"/>
  <c r="BA34" i="62"/>
  <c r="I31" i="63" s="1"/>
  <c r="BA20" i="62"/>
  <c r="I17" i="63" s="1"/>
  <c r="C7" i="7"/>
  <c r="C4" i="7"/>
  <c r="D9" i="8"/>
  <c r="E9" i="8"/>
  <c r="F9" i="8"/>
  <c r="D10" i="8"/>
  <c r="E10" i="8"/>
  <c r="F10" i="8"/>
  <c r="D11" i="8"/>
  <c r="E11" i="8"/>
  <c r="F11" i="8"/>
  <c r="D12" i="8"/>
  <c r="E12" i="8"/>
  <c r="F12" i="8"/>
  <c r="D13" i="8"/>
  <c r="E13" i="8"/>
  <c r="F13" i="8"/>
  <c r="D14" i="8"/>
  <c r="E14" i="8"/>
  <c r="F14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20" i="8"/>
  <c r="E20" i="8"/>
  <c r="F20" i="8"/>
  <c r="D21" i="8"/>
  <c r="E21" i="8"/>
  <c r="F21" i="8"/>
  <c r="D22" i="8"/>
  <c r="E22" i="8"/>
  <c r="F22" i="8"/>
  <c r="D23" i="8"/>
  <c r="E23" i="8"/>
  <c r="F23" i="8"/>
  <c r="D24" i="8"/>
  <c r="E24" i="8"/>
  <c r="F24" i="8"/>
  <c r="D25" i="8"/>
  <c r="E25" i="8"/>
  <c r="F25" i="8"/>
  <c r="D26" i="8"/>
  <c r="E26" i="8"/>
  <c r="F26" i="8"/>
  <c r="D27" i="8"/>
  <c r="E27" i="8"/>
  <c r="F27" i="8"/>
  <c r="D28" i="8"/>
  <c r="E28" i="8"/>
  <c r="F28" i="8"/>
  <c r="D29" i="8"/>
  <c r="E29" i="8"/>
  <c r="F29" i="8"/>
  <c r="D30" i="8"/>
  <c r="E30" i="8"/>
  <c r="F30" i="8"/>
  <c r="D31" i="8"/>
  <c r="E31" i="8"/>
  <c r="F31" i="8"/>
  <c r="D32" i="8"/>
  <c r="E32" i="8"/>
  <c r="F32" i="8"/>
  <c r="D33" i="8"/>
  <c r="E33" i="8"/>
  <c r="F33" i="8"/>
  <c r="D34" i="8"/>
  <c r="E34" i="8"/>
  <c r="F34" i="8"/>
  <c r="D35" i="8"/>
  <c r="E35" i="8"/>
  <c r="F35" i="8"/>
  <c r="D36" i="8"/>
  <c r="E36" i="8"/>
  <c r="F36" i="8"/>
  <c r="D37" i="8"/>
  <c r="E37" i="8"/>
  <c r="F37" i="8"/>
  <c r="D38" i="8"/>
  <c r="E38" i="8"/>
  <c r="F38" i="8"/>
  <c r="D39" i="8"/>
  <c r="E39" i="8"/>
  <c r="F39" i="8"/>
  <c r="D40" i="8"/>
  <c r="E40" i="8"/>
  <c r="F40" i="8"/>
  <c r="D41" i="8"/>
  <c r="E41" i="8"/>
  <c r="F41" i="8"/>
  <c r="D42" i="8"/>
  <c r="E42" i="8"/>
  <c r="F42" i="8"/>
  <c r="D43" i="8"/>
  <c r="E43" i="8"/>
  <c r="F43" i="8"/>
  <c r="E8" i="8"/>
  <c r="F8" i="8"/>
  <c r="C9" i="8"/>
  <c r="L9" i="8"/>
  <c r="C10" i="8"/>
  <c r="L10" i="8"/>
  <c r="C11" i="8"/>
  <c r="L11" i="8"/>
  <c r="C12" i="8"/>
  <c r="L12" i="8"/>
  <c r="C13" i="8"/>
  <c r="L13" i="8"/>
  <c r="C14" i="8"/>
  <c r="L14" i="8"/>
  <c r="C15" i="8"/>
  <c r="L15" i="8"/>
  <c r="C16" i="8"/>
  <c r="L16" i="8"/>
  <c r="C17" i="8"/>
  <c r="L17" i="8"/>
  <c r="C18" i="8"/>
  <c r="L18" i="8"/>
  <c r="C19" i="8"/>
  <c r="L19" i="8"/>
  <c r="C20" i="8"/>
  <c r="L20" i="8"/>
  <c r="C21" i="8"/>
  <c r="L21" i="8"/>
  <c r="C22" i="8"/>
  <c r="L22" i="8"/>
  <c r="C23" i="8"/>
  <c r="L23" i="8"/>
  <c r="C24" i="8"/>
  <c r="L24" i="8"/>
  <c r="C25" i="8"/>
  <c r="L25" i="8"/>
  <c r="C26" i="8"/>
  <c r="L26" i="8"/>
  <c r="C27" i="8"/>
  <c r="L27" i="8"/>
  <c r="C28" i="8"/>
  <c r="L28" i="8"/>
  <c r="C29" i="8"/>
  <c r="L29" i="8"/>
  <c r="C30" i="8"/>
  <c r="L30" i="8"/>
  <c r="C31" i="8"/>
  <c r="L31" i="8"/>
  <c r="C32" i="8"/>
  <c r="L32" i="8"/>
  <c r="C33" i="8"/>
  <c r="L33" i="8"/>
  <c r="C34" i="8"/>
  <c r="L34" i="8"/>
  <c r="C35" i="8"/>
  <c r="L35" i="8"/>
  <c r="C36" i="8"/>
  <c r="L36" i="8"/>
  <c r="C37" i="8"/>
  <c r="L37" i="8"/>
  <c r="C38" i="8"/>
  <c r="L38" i="8"/>
  <c r="C39" i="8"/>
  <c r="L39" i="8"/>
  <c r="C40" i="8"/>
  <c r="L40" i="8"/>
  <c r="C41" i="8"/>
  <c r="L41" i="8"/>
  <c r="C42" i="8"/>
  <c r="L42" i="8"/>
  <c r="C43" i="8"/>
  <c r="L43" i="8"/>
  <c r="D8" i="8"/>
  <c r="AV12" i="9"/>
  <c r="AW12" i="9" s="1"/>
  <c r="AV13" i="9"/>
  <c r="AW13" i="9" s="1"/>
  <c r="AV14" i="9"/>
  <c r="AW14" i="9" s="1"/>
  <c r="AV15" i="9"/>
  <c r="AW15" i="9" s="1"/>
  <c r="AV16" i="9"/>
  <c r="AW16" i="9" s="1"/>
  <c r="AV17" i="9"/>
  <c r="AW17" i="9" s="1"/>
  <c r="AV18" i="9"/>
  <c r="AW18" i="9" s="1"/>
  <c r="AV19" i="9"/>
  <c r="AW19" i="9" s="1"/>
  <c r="AV20" i="9"/>
  <c r="AW20" i="9" s="1"/>
  <c r="AV21" i="9"/>
  <c r="AW21" i="9" s="1"/>
  <c r="AV22" i="9"/>
  <c r="AW22" i="9" s="1"/>
  <c r="AV23" i="9"/>
  <c r="AW23" i="9" s="1"/>
  <c r="AV24" i="9"/>
  <c r="AW24" i="9" s="1"/>
  <c r="AV25" i="9"/>
  <c r="AW25" i="9" s="1"/>
  <c r="AV26" i="9"/>
  <c r="AW26" i="9" s="1"/>
  <c r="AV27" i="9"/>
  <c r="AW27" i="9" s="1"/>
  <c r="AV28" i="9"/>
  <c r="AW28" i="9" s="1"/>
  <c r="AV29" i="9"/>
  <c r="AW29" i="9" s="1"/>
  <c r="AV30" i="9"/>
  <c r="AW30" i="9" s="1"/>
  <c r="AV31" i="9"/>
  <c r="AW31" i="9" s="1"/>
  <c r="AV32" i="9"/>
  <c r="AW32" i="9" s="1"/>
  <c r="AV33" i="9"/>
  <c r="AW33" i="9" s="1"/>
  <c r="AV34" i="9"/>
  <c r="AW34" i="9" s="1"/>
  <c r="AV35" i="9"/>
  <c r="AW35" i="9" s="1"/>
  <c r="AV36" i="9"/>
  <c r="AW36" i="9" s="1"/>
  <c r="AV37" i="9"/>
  <c r="AW37" i="9" s="1"/>
  <c r="AV38" i="9"/>
  <c r="AW38" i="9" s="1"/>
  <c r="AV39" i="9"/>
  <c r="AW39" i="9" s="1"/>
  <c r="AV40" i="9"/>
  <c r="AW40" i="9" s="1"/>
  <c r="AV41" i="9"/>
  <c r="AW41" i="9" s="1"/>
  <c r="AV42" i="9"/>
  <c r="AW42" i="9" s="1"/>
  <c r="AV43" i="9"/>
  <c r="AW43" i="9" s="1"/>
  <c r="AV44" i="9"/>
  <c r="AW44" i="9" s="1"/>
  <c r="AV45" i="9"/>
  <c r="AW45" i="9" s="1"/>
  <c r="AV46" i="9"/>
  <c r="AW46" i="9" s="1"/>
  <c r="AV11" i="9"/>
  <c r="AW11" i="9" s="1"/>
  <c r="AS11" i="9"/>
  <c r="AT11" i="9" s="1"/>
  <c r="AS12" i="9"/>
  <c r="AT12" i="9" s="1"/>
  <c r="AS13" i="9"/>
  <c r="AT13" i="9" s="1"/>
  <c r="AS14" i="9"/>
  <c r="AT14" i="9" s="1"/>
  <c r="AS15" i="9"/>
  <c r="AT15" i="9" s="1"/>
  <c r="AS16" i="9"/>
  <c r="AT16" i="9" s="1"/>
  <c r="AS17" i="9"/>
  <c r="AT17" i="9" s="1"/>
  <c r="AS18" i="9"/>
  <c r="AT18" i="9" s="1"/>
  <c r="AS19" i="9"/>
  <c r="AT19" i="9" s="1"/>
  <c r="AS20" i="9"/>
  <c r="AT20" i="9" s="1"/>
  <c r="AS21" i="9"/>
  <c r="AT21" i="9" s="1"/>
  <c r="AS22" i="9"/>
  <c r="AT22" i="9" s="1"/>
  <c r="AS23" i="9"/>
  <c r="AT23" i="9" s="1"/>
  <c r="AS24" i="9"/>
  <c r="AT24" i="9" s="1"/>
  <c r="AS25" i="9"/>
  <c r="AT25" i="9" s="1"/>
  <c r="AS26" i="9"/>
  <c r="AT26" i="9" s="1"/>
  <c r="AS27" i="9"/>
  <c r="AT27" i="9" s="1"/>
  <c r="AS28" i="9"/>
  <c r="AT28" i="9" s="1"/>
  <c r="AS29" i="9"/>
  <c r="AT29" i="9" s="1"/>
  <c r="AS30" i="9"/>
  <c r="AT30" i="9" s="1"/>
  <c r="AS31" i="9"/>
  <c r="AT31" i="9" s="1"/>
  <c r="AS32" i="9"/>
  <c r="AT32" i="9" s="1"/>
  <c r="AS33" i="9"/>
  <c r="AT33" i="9" s="1"/>
  <c r="AS34" i="9"/>
  <c r="AT34" i="9" s="1"/>
  <c r="AS35" i="9"/>
  <c r="AT35" i="9" s="1"/>
  <c r="AS36" i="9"/>
  <c r="AT36" i="9" s="1"/>
  <c r="AS37" i="9"/>
  <c r="AT37" i="9" s="1"/>
  <c r="AS38" i="9"/>
  <c r="AT38" i="9" s="1"/>
  <c r="AS39" i="9"/>
  <c r="AT39" i="9" s="1"/>
  <c r="AS40" i="9"/>
  <c r="AT40" i="9" s="1"/>
  <c r="AS41" i="9"/>
  <c r="AT41" i="9" s="1"/>
  <c r="AS42" i="9"/>
  <c r="AT42" i="9" s="1"/>
  <c r="AS43" i="9"/>
  <c r="AT43" i="9" s="1"/>
  <c r="AS44" i="9"/>
  <c r="AT44" i="9" s="1"/>
  <c r="AS45" i="9"/>
  <c r="AT45" i="9" s="1"/>
  <c r="AS46" i="9"/>
  <c r="AT46" i="9" s="1"/>
  <c r="AP11" i="9"/>
  <c r="AQ11" i="9" s="1"/>
  <c r="AP12" i="9"/>
  <c r="AQ12" i="9" s="1"/>
  <c r="AP13" i="9"/>
  <c r="AQ13" i="9" s="1"/>
  <c r="AP14" i="9"/>
  <c r="AQ14" i="9" s="1"/>
  <c r="AP15" i="9"/>
  <c r="AQ15" i="9" s="1"/>
  <c r="AP16" i="9"/>
  <c r="AQ16" i="9" s="1"/>
  <c r="AP17" i="9"/>
  <c r="AQ17" i="9" s="1"/>
  <c r="AP18" i="9"/>
  <c r="AQ18" i="9" s="1"/>
  <c r="AP19" i="9"/>
  <c r="AQ19" i="9" s="1"/>
  <c r="AP20" i="9"/>
  <c r="AQ20" i="9" s="1"/>
  <c r="AP21" i="9"/>
  <c r="AQ21" i="9" s="1"/>
  <c r="AP22" i="9"/>
  <c r="AQ22" i="9" s="1"/>
  <c r="AP23" i="9"/>
  <c r="AQ23" i="9" s="1"/>
  <c r="AP24" i="9"/>
  <c r="AQ24" i="9" s="1"/>
  <c r="AP25" i="9"/>
  <c r="AQ25" i="9" s="1"/>
  <c r="AP26" i="9"/>
  <c r="AQ26" i="9" s="1"/>
  <c r="AP27" i="9"/>
  <c r="AQ27" i="9" s="1"/>
  <c r="AP28" i="9"/>
  <c r="AQ28" i="9" s="1"/>
  <c r="AP29" i="9"/>
  <c r="AQ29" i="9" s="1"/>
  <c r="AP30" i="9"/>
  <c r="AQ30" i="9" s="1"/>
  <c r="AP31" i="9"/>
  <c r="AQ31" i="9" s="1"/>
  <c r="AP32" i="9"/>
  <c r="AQ32" i="9" s="1"/>
  <c r="AP33" i="9"/>
  <c r="AQ33" i="9" s="1"/>
  <c r="AP34" i="9"/>
  <c r="AQ34" i="9" s="1"/>
  <c r="AP35" i="9"/>
  <c r="AQ35" i="9" s="1"/>
  <c r="AP36" i="9"/>
  <c r="AQ36" i="9" s="1"/>
  <c r="AP37" i="9"/>
  <c r="AQ37" i="9" s="1"/>
  <c r="AP38" i="9"/>
  <c r="AQ38" i="9" s="1"/>
  <c r="AP39" i="9"/>
  <c r="AQ39" i="9" s="1"/>
  <c r="AP40" i="9"/>
  <c r="AQ40" i="9" s="1"/>
  <c r="AP41" i="9"/>
  <c r="AQ41" i="9" s="1"/>
  <c r="AP42" i="9"/>
  <c r="AQ42" i="9" s="1"/>
  <c r="AP43" i="9"/>
  <c r="AQ43" i="9" s="1"/>
  <c r="AP44" i="9"/>
  <c r="AQ44" i="9" s="1"/>
  <c r="AP45" i="9"/>
  <c r="AQ45" i="9" s="1"/>
  <c r="AP46" i="9"/>
  <c r="AQ46" i="9" s="1"/>
  <c r="AM11" i="9"/>
  <c r="AN11" i="9" s="1"/>
  <c r="AM12" i="9"/>
  <c r="AN12" i="9" s="1"/>
  <c r="AM13" i="9"/>
  <c r="AN13" i="9" s="1"/>
  <c r="AM14" i="9"/>
  <c r="AN14" i="9" s="1"/>
  <c r="AM15" i="9"/>
  <c r="AN15" i="9" s="1"/>
  <c r="AM16" i="9"/>
  <c r="AN16" i="9" s="1"/>
  <c r="AM17" i="9"/>
  <c r="AN17" i="9" s="1"/>
  <c r="AM18" i="9"/>
  <c r="AN18" i="9" s="1"/>
  <c r="AM19" i="9"/>
  <c r="AN19" i="9" s="1"/>
  <c r="AM20" i="9"/>
  <c r="AN20" i="9" s="1"/>
  <c r="AM21" i="9"/>
  <c r="AN21" i="9" s="1"/>
  <c r="AM22" i="9"/>
  <c r="AN22" i="9" s="1"/>
  <c r="AM23" i="9"/>
  <c r="AN23" i="9" s="1"/>
  <c r="AM24" i="9"/>
  <c r="AN24" i="9" s="1"/>
  <c r="AM25" i="9"/>
  <c r="AN25" i="9" s="1"/>
  <c r="AM26" i="9"/>
  <c r="AN26" i="9" s="1"/>
  <c r="AM27" i="9"/>
  <c r="AN27" i="9" s="1"/>
  <c r="AM28" i="9"/>
  <c r="AN28" i="9" s="1"/>
  <c r="AM29" i="9"/>
  <c r="AN29" i="9" s="1"/>
  <c r="AM30" i="9"/>
  <c r="AN30" i="9" s="1"/>
  <c r="AM31" i="9"/>
  <c r="AN31" i="9" s="1"/>
  <c r="AM32" i="9"/>
  <c r="AN32" i="9" s="1"/>
  <c r="AM33" i="9"/>
  <c r="AN33" i="9" s="1"/>
  <c r="AM34" i="9"/>
  <c r="AN34" i="9" s="1"/>
  <c r="AM35" i="9"/>
  <c r="AN35" i="9" s="1"/>
  <c r="AM36" i="9"/>
  <c r="AN36" i="9" s="1"/>
  <c r="AM37" i="9"/>
  <c r="AN37" i="9" s="1"/>
  <c r="AM38" i="9"/>
  <c r="AN38" i="9" s="1"/>
  <c r="AM39" i="9"/>
  <c r="AN39" i="9" s="1"/>
  <c r="AM40" i="9"/>
  <c r="AN40" i="9" s="1"/>
  <c r="AM41" i="9"/>
  <c r="AN41" i="9" s="1"/>
  <c r="AM42" i="9"/>
  <c r="AN42" i="9" s="1"/>
  <c r="AM43" i="9"/>
  <c r="AN43" i="9" s="1"/>
  <c r="AM44" i="9"/>
  <c r="AN44" i="9" s="1"/>
  <c r="AM45" i="9"/>
  <c r="AN45" i="9" s="1"/>
  <c r="AM46" i="9"/>
  <c r="AN46" i="9" s="1"/>
  <c r="AK11" i="9"/>
  <c r="F19" i="61"/>
  <c r="I19" i="61"/>
  <c r="L19" i="61"/>
  <c r="AJ12" i="9"/>
  <c r="AK12" i="9" s="1"/>
  <c r="AJ13" i="9"/>
  <c r="AK13" i="9" s="1"/>
  <c r="AJ14" i="9"/>
  <c r="AK14" i="9" s="1"/>
  <c r="AJ15" i="9"/>
  <c r="AK15" i="9" s="1"/>
  <c r="AJ16" i="9"/>
  <c r="AK16" i="9" s="1"/>
  <c r="AJ17" i="9"/>
  <c r="AK17" i="9" s="1"/>
  <c r="AJ18" i="9"/>
  <c r="AK18" i="9" s="1"/>
  <c r="AJ19" i="9"/>
  <c r="AK19" i="9" s="1"/>
  <c r="AJ20" i="9"/>
  <c r="AK20" i="9" s="1"/>
  <c r="AJ21" i="9"/>
  <c r="AK21" i="9" s="1"/>
  <c r="AJ22" i="9"/>
  <c r="AK22" i="9" s="1"/>
  <c r="AJ23" i="9"/>
  <c r="AK23" i="9" s="1"/>
  <c r="AJ24" i="9"/>
  <c r="AK24" i="9" s="1"/>
  <c r="AJ25" i="9"/>
  <c r="AK25" i="9" s="1"/>
  <c r="AJ26" i="9"/>
  <c r="AK26" i="9" s="1"/>
  <c r="AJ27" i="9"/>
  <c r="AK27" i="9" s="1"/>
  <c r="AJ28" i="9"/>
  <c r="AK28" i="9" s="1"/>
  <c r="AJ29" i="9"/>
  <c r="AK29" i="9" s="1"/>
  <c r="AJ30" i="9"/>
  <c r="AK30" i="9" s="1"/>
  <c r="AJ31" i="9"/>
  <c r="AK31" i="9" s="1"/>
  <c r="AJ32" i="9"/>
  <c r="AK32" i="9" s="1"/>
  <c r="AJ33" i="9"/>
  <c r="AK33" i="9" s="1"/>
  <c r="AJ34" i="9"/>
  <c r="AK34" i="9" s="1"/>
  <c r="AJ35" i="9"/>
  <c r="AK35" i="9" s="1"/>
  <c r="AJ36" i="9"/>
  <c r="AK36" i="9" s="1"/>
  <c r="AJ37" i="9"/>
  <c r="AK37" i="9" s="1"/>
  <c r="AJ38" i="9"/>
  <c r="AK38" i="9" s="1"/>
  <c r="AJ39" i="9"/>
  <c r="AK39" i="9" s="1"/>
  <c r="AJ40" i="9"/>
  <c r="AK40" i="9" s="1"/>
  <c r="AJ41" i="9"/>
  <c r="AK41" i="9" s="1"/>
  <c r="AJ42" i="9"/>
  <c r="AK42" i="9" s="1"/>
  <c r="AJ43" i="9"/>
  <c r="AK43" i="9" s="1"/>
  <c r="AJ44" i="9"/>
  <c r="AK44" i="9" s="1"/>
  <c r="AJ45" i="9"/>
  <c r="AK45" i="9" s="1"/>
  <c r="AJ46" i="9"/>
  <c r="AK46" i="9" s="1"/>
  <c r="V11" i="9"/>
  <c r="I8" i="63" l="1"/>
  <c r="G15" i="64" s="1"/>
  <c r="BA41" i="62"/>
  <c r="F15" i="64"/>
  <c r="E38" i="63"/>
  <c r="AX33" i="9"/>
  <c r="J30" i="8" s="1"/>
  <c r="AX20" i="9"/>
  <c r="J17" i="8" s="1"/>
  <c r="AX25" i="9"/>
  <c r="J22" i="8" s="1"/>
  <c r="AX32" i="9"/>
  <c r="J29" i="8" s="1"/>
  <c r="AX40" i="9"/>
  <c r="J37" i="8" s="1"/>
  <c r="AX24" i="9"/>
  <c r="J21" i="8" s="1"/>
  <c r="AX16" i="9"/>
  <c r="J13" i="8" s="1"/>
  <c r="AX41" i="9"/>
  <c r="J38" i="8" s="1"/>
  <c r="AX17" i="9"/>
  <c r="J14" i="8" s="1"/>
  <c r="AX29" i="9"/>
  <c r="J26" i="8" s="1"/>
  <c r="AX37" i="9"/>
  <c r="J34" i="8" s="1"/>
  <c r="AX28" i="9"/>
  <c r="J25" i="8" s="1"/>
  <c r="AX45" i="9"/>
  <c r="J42" i="8" s="1"/>
  <c r="AX36" i="9"/>
  <c r="J33" i="8" s="1"/>
  <c r="AX13" i="9"/>
  <c r="J10" i="8" s="1"/>
  <c r="AX44" i="9"/>
  <c r="J41" i="8" s="1"/>
  <c r="AX21" i="9"/>
  <c r="J18" i="8" s="1"/>
  <c r="AX12" i="9"/>
  <c r="J9" i="8" s="1"/>
  <c r="AX11" i="9"/>
  <c r="AX39" i="9"/>
  <c r="J36" i="8" s="1"/>
  <c r="AX31" i="9"/>
  <c r="J28" i="8" s="1"/>
  <c r="AX23" i="9"/>
  <c r="J20" i="8" s="1"/>
  <c r="AX19" i="9"/>
  <c r="J16" i="8" s="1"/>
  <c r="AX46" i="9"/>
  <c r="J43" i="8" s="1"/>
  <c r="AX42" i="9"/>
  <c r="J39" i="8" s="1"/>
  <c r="AX38" i="9"/>
  <c r="J35" i="8" s="1"/>
  <c r="AX34" i="9"/>
  <c r="J31" i="8" s="1"/>
  <c r="AX30" i="9"/>
  <c r="J27" i="8" s="1"/>
  <c r="AX26" i="9"/>
  <c r="J23" i="8" s="1"/>
  <c r="AX22" i="9"/>
  <c r="J19" i="8" s="1"/>
  <c r="AX18" i="9"/>
  <c r="J15" i="8" s="1"/>
  <c r="AX14" i="9"/>
  <c r="J11" i="8" s="1"/>
  <c r="AX43" i="9"/>
  <c r="J40" i="8" s="1"/>
  <c r="AX35" i="9"/>
  <c r="J32" i="8" s="1"/>
  <c r="AX27" i="9"/>
  <c r="J24" i="8" s="1"/>
  <c r="AX15" i="9"/>
  <c r="J12" i="8" s="1"/>
  <c r="AC12" i="9"/>
  <c r="AD12" i="9" s="1"/>
  <c r="AC13" i="9"/>
  <c r="AD13" i="9" s="1"/>
  <c r="AC14" i="9"/>
  <c r="AD14" i="9" s="1"/>
  <c r="AC15" i="9"/>
  <c r="AD15" i="9" s="1"/>
  <c r="AC16" i="9"/>
  <c r="AD16" i="9" s="1"/>
  <c r="AC17" i="9"/>
  <c r="AD17" i="9" s="1"/>
  <c r="AC18" i="9"/>
  <c r="AD18" i="9" s="1"/>
  <c r="AC19" i="9"/>
  <c r="AD19" i="9" s="1"/>
  <c r="AC20" i="9"/>
  <c r="AD20" i="9" s="1"/>
  <c r="AC21" i="9"/>
  <c r="AD21" i="9" s="1"/>
  <c r="AC22" i="9"/>
  <c r="AD22" i="9" s="1"/>
  <c r="AC23" i="9"/>
  <c r="AD23" i="9" s="1"/>
  <c r="AC24" i="9"/>
  <c r="AD24" i="9" s="1"/>
  <c r="AC25" i="9"/>
  <c r="AD25" i="9" s="1"/>
  <c r="AC26" i="9"/>
  <c r="AD26" i="9" s="1"/>
  <c r="AC27" i="9"/>
  <c r="AD27" i="9" s="1"/>
  <c r="AC28" i="9"/>
  <c r="AD28" i="9" s="1"/>
  <c r="AC29" i="9"/>
  <c r="AD29" i="9" s="1"/>
  <c r="AC30" i="9"/>
  <c r="AD30" i="9" s="1"/>
  <c r="AC31" i="9"/>
  <c r="AD31" i="9" s="1"/>
  <c r="AC32" i="9"/>
  <c r="AD32" i="9" s="1"/>
  <c r="AC33" i="9"/>
  <c r="AD33" i="9" s="1"/>
  <c r="AC34" i="9"/>
  <c r="AD34" i="9" s="1"/>
  <c r="AC35" i="9"/>
  <c r="AD35" i="9" s="1"/>
  <c r="AC36" i="9"/>
  <c r="AD36" i="9" s="1"/>
  <c r="AC37" i="9"/>
  <c r="AD37" i="9" s="1"/>
  <c r="AC38" i="9"/>
  <c r="AD38" i="9" s="1"/>
  <c r="AC39" i="9"/>
  <c r="AD39" i="9" s="1"/>
  <c r="AC40" i="9"/>
  <c r="AD40" i="9" s="1"/>
  <c r="AC41" i="9"/>
  <c r="AD41" i="9" s="1"/>
  <c r="AC42" i="9"/>
  <c r="AD42" i="9" s="1"/>
  <c r="AC43" i="9"/>
  <c r="AD43" i="9" s="1"/>
  <c r="AC44" i="9"/>
  <c r="AD44" i="9" s="1"/>
  <c r="AC45" i="9"/>
  <c r="AD45" i="9" s="1"/>
  <c r="AC46" i="9"/>
  <c r="AD46" i="9" s="1"/>
  <c r="AC11" i="9"/>
  <c r="AD11" i="9" s="1"/>
  <c r="Z11" i="9"/>
  <c r="AA11" i="9" s="1"/>
  <c r="I38" i="63" l="1"/>
  <c r="AE11" i="9"/>
  <c r="Z12" i="9"/>
  <c r="AA12" i="9" s="1"/>
  <c r="AE12" i="9" s="1"/>
  <c r="H9" i="8" s="1"/>
  <c r="Z13" i="9"/>
  <c r="AA13" i="9" s="1"/>
  <c r="AE13" i="9" s="1"/>
  <c r="H10" i="8" s="1"/>
  <c r="Z14" i="9"/>
  <c r="AA14" i="9" s="1"/>
  <c r="AE14" i="9" s="1"/>
  <c r="H11" i="8" s="1"/>
  <c r="Z15" i="9"/>
  <c r="AA15" i="9" s="1"/>
  <c r="AE15" i="9" s="1"/>
  <c r="H12" i="8" s="1"/>
  <c r="Z16" i="9"/>
  <c r="AA16" i="9" s="1"/>
  <c r="AE16" i="9" s="1"/>
  <c r="H13" i="8" s="1"/>
  <c r="Z17" i="9"/>
  <c r="AA17" i="9" s="1"/>
  <c r="AE17" i="9" s="1"/>
  <c r="H14" i="8" s="1"/>
  <c r="Z18" i="9"/>
  <c r="AA18" i="9" s="1"/>
  <c r="AE18" i="9" s="1"/>
  <c r="H15" i="8" s="1"/>
  <c r="Z19" i="9"/>
  <c r="AA19" i="9" s="1"/>
  <c r="AE19" i="9" s="1"/>
  <c r="H16" i="8" s="1"/>
  <c r="Z20" i="9"/>
  <c r="AA20" i="9" s="1"/>
  <c r="AE20" i="9" s="1"/>
  <c r="H17" i="8" s="1"/>
  <c r="Z21" i="9"/>
  <c r="AA21" i="9" s="1"/>
  <c r="AE21" i="9" s="1"/>
  <c r="H18" i="8" s="1"/>
  <c r="Z22" i="9"/>
  <c r="AA22" i="9" s="1"/>
  <c r="AE22" i="9" s="1"/>
  <c r="H19" i="8" s="1"/>
  <c r="Z23" i="9"/>
  <c r="AA23" i="9" s="1"/>
  <c r="AE23" i="9" s="1"/>
  <c r="H20" i="8" s="1"/>
  <c r="Z24" i="9"/>
  <c r="AA24" i="9" s="1"/>
  <c r="AE24" i="9" s="1"/>
  <c r="H21" i="8" s="1"/>
  <c r="Z25" i="9"/>
  <c r="AA25" i="9" s="1"/>
  <c r="AE25" i="9" s="1"/>
  <c r="H22" i="8" s="1"/>
  <c r="Z26" i="9"/>
  <c r="AA26" i="9" s="1"/>
  <c r="AE26" i="9" s="1"/>
  <c r="H23" i="8" s="1"/>
  <c r="Z27" i="9"/>
  <c r="AA27" i="9" s="1"/>
  <c r="AE27" i="9" s="1"/>
  <c r="H24" i="8" s="1"/>
  <c r="Z28" i="9"/>
  <c r="AA28" i="9" s="1"/>
  <c r="AE28" i="9" s="1"/>
  <c r="H25" i="8" s="1"/>
  <c r="Z29" i="9"/>
  <c r="AA29" i="9" s="1"/>
  <c r="AE29" i="9" s="1"/>
  <c r="H26" i="8" s="1"/>
  <c r="Z30" i="9"/>
  <c r="AA30" i="9" s="1"/>
  <c r="AE30" i="9" s="1"/>
  <c r="H27" i="8" s="1"/>
  <c r="Z31" i="9"/>
  <c r="AA31" i="9" s="1"/>
  <c r="AE31" i="9" s="1"/>
  <c r="H28" i="8" s="1"/>
  <c r="Z32" i="9"/>
  <c r="AA32" i="9" s="1"/>
  <c r="AE32" i="9" s="1"/>
  <c r="H29" i="8" s="1"/>
  <c r="Z33" i="9"/>
  <c r="AA33" i="9" s="1"/>
  <c r="AE33" i="9" s="1"/>
  <c r="H30" i="8" s="1"/>
  <c r="Z34" i="9"/>
  <c r="AA34" i="9" s="1"/>
  <c r="AE34" i="9" s="1"/>
  <c r="H31" i="8" s="1"/>
  <c r="Z35" i="9"/>
  <c r="AA35" i="9" s="1"/>
  <c r="AE35" i="9" s="1"/>
  <c r="H32" i="8" s="1"/>
  <c r="Z36" i="9"/>
  <c r="AA36" i="9" s="1"/>
  <c r="AE36" i="9" s="1"/>
  <c r="H33" i="8" s="1"/>
  <c r="Z37" i="9"/>
  <c r="AA37" i="9" s="1"/>
  <c r="AE37" i="9" s="1"/>
  <c r="H34" i="8" s="1"/>
  <c r="Z38" i="9"/>
  <c r="AA38" i="9" s="1"/>
  <c r="AE38" i="9" s="1"/>
  <c r="H35" i="8" s="1"/>
  <c r="Z39" i="9"/>
  <c r="AA39" i="9" s="1"/>
  <c r="AE39" i="9" s="1"/>
  <c r="H36" i="8" s="1"/>
  <c r="Z40" i="9"/>
  <c r="AA40" i="9" s="1"/>
  <c r="AE40" i="9" s="1"/>
  <c r="H37" i="8" s="1"/>
  <c r="Z41" i="9"/>
  <c r="AA41" i="9" s="1"/>
  <c r="AE41" i="9" s="1"/>
  <c r="H38" i="8" s="1"/>
  <c r="Z42" i="9"/>
  <c r="AA42" i="9" s="1"/>
  <c r="AE42" i="9" s="1"/>
  <c r="H39" i="8" s="1"/>
  <c r="Z43" i="9"/>
  <c r="AA43" i="9" s="1"/>
  <c r="AE43" i="9" s="1"/>
  <c r="H40" i="8" s="1"/>
  <c r="Z44" i="9"/>
  <c r="AA44" i="9" s="1"/>
  <c r="AE44" i="9" s="1"/>
  <c r="H41" i="8" s="1"/>
  <c r="Z45" i="9"/>
  <c r="AA45" i="9" s="1"/>
  <c r="AE45" i="9" s="1"/>
  <c r="H42" i="8" s="1"/>
  <c r="Z46" i="9"/>
  <c r="AA46" i="9" s="1"/>
  <c r="AE46" i="9" s="1"/>
  <c r="H43" i="8" s="1"/>
  <c r="J11" i="9"/>
  <c r="AG12" i="9"/>
  <c r="AH12" i="9" s="1"/>
  <c r="I9" i="8" s="1"/>
  <c r="AG13" i="9"/>
  <c r="AH13" i="9" s="1"/>
  <c r="I10" i="8" s="1"/>
  <c r="AG14" i="9"/>
  <c r="AH14" i="9" s="1"/>
  <c r="I11" i="8" s="1"/>
  <c r="AG15" i="9"/>
  <c r="AH15" i="9" s="1"/>
  <c r="I12" i="8" s="1"/>
  <c r="AG16" i="9"/>
  <c r="AH16" i="9" s="1"/>
  <c r="I13" i="8" s="1"/>
  <c r="AG17" i="9"/>
  <c r="AH17" i="9" s="1"/>
  <c r="I14" i="8" s="1"/>
  <c r="AG18" i="9"/>
  <c r="AH18" i="9" s="1"/>
  <c r="I15" i="8" s="1"/>
  <c r="AG19" i="9"/>
  <c r="AH19" i="9" s="1"/>
  <c r="I16" i="8" s="1"/>
  <c r="AG20" i="9"/>
  <c r="AH20" i="9" s="1"/>
  <c r="I17" i="8" s="1"/>
  <c r="AG21" i="9"/>
  <c r="AH21" i="9" s="1"/>
  <c r="I18" i="8" s="1"/>
  <c r="AG22" i="9"/>
  <c r="AH22" i="9" s="1"/>
  <c r="I19" i="8" s="1"/>
  <c r="AG23" i="9"/>
  <c r="AH23" i="9" s="1"/>
  <c r="I20" i="8" s="1"/>
  <c r="AG24" i="9"/>
  <c r="AH24" i="9" s="1"/>
  <c r="I21" i="8" s="1"/>
  <c r="AG25" i="9"/>
  <c r="AH25" i="9" s="1"/>
  <c r="I22" i="8" s="1"/>
  <c r="AG26" i="9"/>
  <c r="AH26" i="9" s="1"/>
  <c r="I23" i="8" s="1"/>
  <c r="AG27" i="9"/>
  <c r="AH27" i="9" s="1"/>
  <c r="I24" i="8" s="1"/>
  <c r="AG28" i="9"/>
  <c r="AH28" i="9" s="1"/>
  <c r="I25" i="8" s="1"/>
  <c r="AG29" i="9"/>
  <c r="AH29" i="9" s="1"/>
  <c r="I26" i="8" s="1"/>
  <c r="AG30" i="9"/>
  <c r="AH30" i="9" s="1"/>
  <c r="I27" i="8" s="1"/>
  <c r="AG31" i="9"/>
  <c r="AH31" i="9" s="1"/>
  <c r="I28" i="8" s="1"/>
  <c r="AG32" i="9"/>
  <c r="AH32" i="9" s="1"/>
  <c r="I29" i="8" s="1"/>
  <c r="AG33" i="9"/>
  <c r="AH33" i="9" s="1"/>
  <c r="I30" i="8" s="1"/>
  <c r="AG34" i="9"/>
  <c r="AH34" i="9" s="1"/>
  <c r="I31" i="8" s="1"/>
  <c r="AG35" i="9"/>
  <c r="AH35" i="9" s="1"/>
  <c r="I32" i="8" s="1"/>
  <c r="AG36" i="9"/>
  <c r="AH36" i="9" s="1"/>
  <c r="I33" i="8" s="1"/>
  <c r="AG37" i="9"/>
  <c r="AH37" i="9" s="1"/>
  <c r="I34" i="8" s="1"/>
  <c r="AG38" i="9"/>
  <c r="AH38" i="9" s="1"/>
  <c r="I35" i="8" s="1"/>
  <c r="AG39" i="9"/>
  <c r="AH39" i="9" s="1"/>
  <c r="I36" i="8" s="1"/>
  <c r="AG40" i="9"/>
  <c r="AH40" i="9" s="1"/>
  <c r="I37" i="8" s="1"/>
  <c r="AG41" i="9"/>
  <c r="AH41" i="9" s="1"/>
  <c r="I38" i="8" s="1"/>
  <c r="AG42" i="9"/>
  <c r="AH42" i="9" s="1"/>
  <c r="I39" i="8" s="1"/>
  <c r="AG43" i="9"/>
  <c r="AH43" i="9" s="1"/>
  <c r="I40" i="8" s="1"/>
  <c r="AG44" i="9"/>
  <c r="AH44" i="9" s="1"/>
  <c r="I41" i="8" s="1"/>
  <c r="AG45" i="9"/>
  <c r="AH45" i="9" s="1"/>
  <c r="I42" i="8" s="1"/>
  <c r="AG46" i="9"/>
  <c r="AH46" i="9" s="1"/>
  <c r="I43" i="8" s="1"/>
  <c r="AG11" i="9"/>
  <c r="AH11" i="9" s="1"/>
  <c r="W11" i="9"/>
  <c r="V12" i="9" l="1"/>
  <c r="W12" i="9" s="1"/>
  <c r="V13" i="9"/>
  <c r="W13" i="9" s="1"/>
  <c r="V14" i="9"/>
  <c r="W14" i="9" s="1"/>
  <c r="V15" i="9"/>
  <c r="W15" i="9" s="1"/>
  <c r="V16" i="9"/>
  <c r="W16" i="9" s="1"/>
  <c r="V17" i="9"/>
  <c r="W17" i="9" s="1"/>
  <c r="V18" i="9"/>
  <c r="W18" i="9" s="1"/>
  <c r="V19" i="9"/>
  <c r="W19" i="9" s="1"/>
  <c r="V20" i="9"/>
  <c r="W20" i="9" s="1"/>
  <c r="V21" i="9"/>
  <c r="W21" i="9" s="1"/>
  <c r="V22" i="9"/>
  <c r="W22" i="9" s="1"/>
  <c r="V23" i="9"/>
  <c r="W23" i="9" s="1"/>
  <c r="V24" i="9"/>
  <c r="W24" i="9" s="1"/>
  <c r="V25" i="9"/>
  <c r="W25" i="9" s="1"/>
  <c r="V26" i="9"/>
  <c r="W26" i="9" s="1"/>
  <c r="V27" i="9"/>
  <c r="W27" i="9" s="1"/>
  <c r="V28" i="9"/>
  <c r="W28" i="9" s="1"/>
  <c r="V29" i="9"/>
  <c r="W29" i="9" s="1"/>
  <c r="V30" i="9"/>
  <c r="W30" i="9" s="1"/>
  <c r="V31" i="9"/>
  <c r="W31" i="9" s="1"/>
  <c r="V32" i="9"/>
  <c r="W32" i="9" s="1"/>
  <c r="V33" i="9"/>
  <c r="W33" i="9" s="1"/>
  <c r="V34" i="9"/>
  <c r="W34" i="9" s="1"/>
  <c r="V35" i="9"/>
  <c r="W35" i="9" s="1"/>
  <c r="V36" i="9"/>
  <c r="W36" i="9" s="1"/>
  <c r="V37" i="9"/>
  <c r="W37" i="9" s="1"/>
  <c r="V38" i="9"/>
  <c r="W38" i="9" s="1"/>
  <c r="V39" i="9"/>
  <c r="W39" i="9" s="1"/>
  <c r="V40" i="9"/>
  <c r="W40" i="9" s="1"/>
  <c r="V41" i="9"/>
  <c r="W41" i="9" s="1"/>
  <c r="V42" i="9"/>
  <c r="W42" i="9" s="1"/>
  <c r="V43" i="9"/>
  <c r="W43" i="9" s="1"/>
  <c r="V44" i="9"/>
  <c r="W44" i="9" s="1"/>
  <c r="V45" i="9"/>
  <c r="W45" i="9" s="1"/>
  <c r="V46" i="9"/>
  <c r="W46" i="9" s="1"/>
  <c r="S11" i="9"/>
  <c r="T11" i="9" s="1"/>
  <c r="S43" i="9"/>
  <c r="T43" i="9" s="1"/>
  <c r="S44" i="9"/>
  <c r="T44" i="9" s="1"/>
  <c r="S45" i="9"/>
  <c r="T45" i="9" s="1"/>
  <c r="S46" i="9"/>
  <c r="T46" i="9" s="1"/>
  <c r="S39" i="9"/>
  <c r="T39" i="9" s="1"/>
  <c r="S40" i="9"/>
  <c r="T40" i="9" s="1"/>
  <c r="S41" i="9"/>
  <c r="T41" i="9" s="1"/>
  <c r="S42" i="9"/>
  <c r="T42" i="9" s="1"/>
  <c r="S35" i="9"/>
  <c r="T35" i="9" s="1"/>
  <c r="S36" i="9"/>
  <c r="T36" i="9" s="1"/>
  <c r="S37" i="9"/>
  <c r="T37" i="9" s="1"/>
  <c r="S38" i="9"/>
  <c r="T38" i="9" s="1"/>
  <c r="S31" i="9"/>
  <c r="T31" i="9" s="1"/>
  <c r="S32" i="9"/>
  <c r="T32" i="9" s="1"/>
  <c r="S33" i="9"/>
  <c r="T33" i="9" s="1"/>
  <c r="S34" i="9"/>
  <c r="T34" i="9" s="1"/>
  <c r="S27" i="9"/>
  <c r="T27" i="9" s="1"/>
  <c r="S28" i="9"/>
  <c r="T28" i="9" s="1"/>
  <c r="S29" i="9"/>
  <c r="T29" i="9" s="1"/>
  <c r="S30" i="9"/>
  <c r="T30" i="9" s="1"/>
  <c r="S23" i="9"/>
  <c r="T23" i="9" s="1"/>
  <c r="S24" i="9"/>
  <c r="T24" i="9" s="1"/>
  <c r="S25" i="9"/>
  <c r="T25" i="9" s="1"/>
  <c r="S26" i="9"/>
  <c r="T26" i="9" s="1"/>
  <c r="S21" i="9"/>
  <c r="T21" i="9" s="1"/>
  <c r="S22" i="9"/>
  <c r="T22" i="9" s="1"/>
  <c r="S19" i="9"/>
  <c r="T19" i="9" s="1"/>
  <c r="S20" i="9"/>
  <c r="T20" i="9" s="1"/>
  <c r="S15" i="9"/>
  <c r="T15" i="9" s="1"/>
  <c r="S16" i="9"/>
  <c r="T16" i="9" s="1"/>
  <c r="S17" i="9"/>
  <c r="T17" i="9" s="1"/>
  <c r="S18" i="9"/>
  <c r="T18" i="9" s="1"/>
  <c r="S12" i="9"/>
  <c r="T12" i="9" s="1"/>
  <c r="S13" i="9"/>
  <c r="T13" i="9" s="1"/>
  <c r="S14" i="9"/>
  <c r="T14" i="9" s="1"/>
  <c r="P11" i="9"/>
  <c r="Q11" i="9" s="1"/>
  <c r="P12" i="9"/>
  <c r="Q12" i="9" s="1"/>
  <c r="P13" i="9"/>
  <c r="Q13" i="9" s="1"/>
  <c r="P14" i="9"/>
  <c r="Q14" i="9" s="1"/>
  <c r="P15" i="9"/>
  <c r="Q15" i="9" s="1"/>
  <c r="P16" i="9"/>
  <c r="Q16" i="9" s="1"/>
  <c r="P17" i="9"/>
  <c r="Q17" i="9" s="1"/>
  <c r="P18" i="9"/>
  <c r="Q18" i="9" s="1"/>
  <c r="P19" i="9"/>
  <c r="Q19" i="9" s="1"/>
  <c r="P20" i="9"/>
  <c r="Q20" i="9" s="1"/>
  <c r="P21" i="9"/>
  <c r="Q21" i="9" s="1"/>
  <c r="P22" i="9"/>
  <c r="Q22" i="9" s="1"/>
  <c r="P23" i="9"/>
  <c r="Q23" i="9" s="1"/>
  <c r="P24" i="9"/>
  <c r="Q24" i="9" s="1"/>
  <c r="P25" i="9"/>
  <c r="Q25" i="9" s="1"/>
  <c r="P26" i="9"/>
  <c r="Q26" i="9" s="1"/>
  <c r="P27" i="9"/>
  <c r="Q27" i="9" s="1"/>
  <c r="P28" i="9"/>
  <c r="Q28" i="9" s="1"/>
  <c r="P29" i="9"/>
  <c r="Q29" i="9" s="1"/>
  <c r="P30" i="9"/>
  <c r="Q30" i="9" s="1"/>
  <c r="P31" i="9"/>
  <c r="Q31" i="9" s="1"/>
  <c r="P32" i="9"/>
  <c r="Q32" i="9" s="1"/>
  <c r="P33" i="9"/>
  <c r="Q33" i="9" s="1"/>
  <c r="P34" i="9"/>
  <c r="Q34" i="9" s="1"/>
  <c r="P35" i="9"/>
  <c r="Q35" i="9" s="1"/>
  <c r="P36" i="9"/>
  <c r="Q36" i="9" s="1"/>
  <c r="P37" i="9"/>
  <c r="Q37" i="9" s="1"/>
  <c r="P38" i="9"/>
  <c r="Q38" i="9" s="1"/>
  <c r="P39" i="9"/>
  <c r="Q39" i="9" s="1"/>
  <c r="P40" i="9"/>
  <c r="Q40" i="9" s="1"/>
  <c r="P41" i="9"/>
  <c r="Q41" i="9" s="1"/>
  <c r="P42" i="9"/>
  <c r="Q42" i="9" s="1"/>
  <c r="P43" i="9"/>
  <c r="Q43" i="9" s="1"/>
  <c r="P44" i="9"/>
  <c r="Q44" i="9" s="1"/>
  <c r="P45" i="9"/>
  <c r="Q45" i="9" s="1"/>
  <c r="P46" i="9"/>
  <c r="Q46" i="9" s="1"/>
  <c r="M11" i="9"/>
  <c r="N11" i="9" s="1"/>
  <c r="M12" i="9"/>
  <c r="N12" i="9" s="1"/>
  <c r="M13" i="9"/>
  <c r="N13" i="9" s="1"/>
  <c r="M14" i="9"/>
  <c r="N14" i="9" s="1"/>
  <c r="M15" i="9"/>
  <c r="N15" i="9" s="1"/>
  <c r="M16" i="9"/>
  <c r="N16" i="9" s="1"/>
  <c r="M17" i="9"/>
  <c r="N17" i="9" s="1"/>
  <c r="M18" i="9"/>
  <c r="N18" i="9" s="1"/>
  <c r="M19" i="9"/>
  <c r="N19" i="9" s="1"/>
  <c r="M20" i="9"/>
  <c r="N20" i="9" s="1"/>
  <c r="M21" i="9"/>
  <c r="N21" i="9" s="1"/>
  <c r="M22" i="9"/>
  <c r="N22" i="9" s="1"/>
  <c r="M23" i="9"/>
  <c r="N23" i="9" s="1"/>
  <c r="M24" i="9"/>
  <c r="N24" i="9" s="1"/>
  <c r="M25" i="9"/>
  <c r="N25" i="9" s="1"/>
  <c r="M26" i="9"/>
  <c r="N26" i="9" s="1"/>
  <c r="M27" i="9"/>
  <c r="N27" i="9" s="1"/>
  <c r="M28" i="9"/>
  <c r="N28" i="9" s="1"/>
  <c r="M29" i="9"/>
  <c r="N29" i="9" s="1"/>
  <c r="M30" i="9"/>
  <c r="N30" i="9" s="1"/>
  <c r="M31" i="9"/>
  <c r="N31" i="9" s="1"/>
  <c r="M32" i="9"/>
  <c r="N32" i="9" s="1"/>
  <c r="M33" i="9"/>
  <c r="N33" i="9" s="1"/>
  <c r="M34" i="9"/>
  <c r="N34" i="9" s="1"/>
  <c r="M35" i="9"/>
  <c r="N35" i="9" s="1"/>
  <c r="M36" i="9"/>
  <c r="N36" i="9" s="1"/>
  <c r="M37" i="9"/>
  <c r="N37" i="9" s="1"/>
  <c r="M38" i="9"/>
  <c r="N38" i="9" s="1"/>
  <c r="M39" i="9"/>
  <c r="N39" i="9" s="1"/>
  <c r="M40" i="9"/>
  <c r="N40" i="9" s="1"/>
  <c r="M41" i="9"/>
  <c r="N41" i="9" s="1"/>
  <c r="M42" i="9"/>
  <c r="N42" i="9" s="1"/>
  <c r="M43" i="9"/>
  <c r="N43" i="9" s="1"/>
  <c r="M44" i="9"/>
  <c r="N44" i="9" s="1"/>
  <c r="M45" i="9"/>
  <c r="N45" i="9" s="1"/>
  <c r="M46" i="9"/>
  <c r="N46" i="9" s="1"/>
  <c r="K11" i="9"/>
  <c r="J12" i="9"/>
  <c r="K12" i="9" s="1"/>
  <c r="J13" i="9"/>
  <c r="K13" i="9" s="1"/>
  <c r="X13" i="9" s="1"/>
  <c r="J14" i="9"/>
  <c r="K14" i="9" s="1"/>
  <c r="X14" i="9" s="1"/>
  <c r="J15" i="9"/>
  <c r="K15" i="9" s="1"/>
  <c r="J16" i="9"/>
  <c r="K16" i="9" s="1"/>
  <c r="J17" i="9"/>
  <c r="K17" i="9" s="1"/>
  <c r="J18" i="9"/>
  <c r="K18" i="9" s="1"/>
  <c r="J19" i="9"/>
  <c r="K19" i="9" s="1"/>
  <c r="J20" i="9"/>
  <c r="K20" i="9" s="1"/>
  <c r="J21" i="9"/>
  <c r="K21" i="9" s="1"/>
  <c r="J22" i="9"/>
  <c r="K22" i="9" s="1"/>
  <c r="J23" i="9"/>
  <c r="K23" i="9" s="1"/>
  <c r="J24" i="9"/>
  <c r="K24" i="9" s="1"/>
  <c r="J25" i="9"/>
  <c r="K25" i="9" s="1"/>
  <c r="J26" i="9"/>
  <c r="K26" i="9" s="1"/>
  <c r="J27" i="9"/>
  <c r="K27" i="9" s="1"/>
  <c r="J28" i="9"/>
  <c r="K28" i="9" s="1"/>
  <c r="J29" i="9"/>
  <c r="K29" i="9" s="1"/>
  <c r="J30" i="9"/>
  <c r="K30" i="9" s="1"/>
  <c r="J31" i="9"/>
  <c r="K31" i="9" s="1"/>
  <c r="J32" i="9"/>
  <c r="K32" i="9" s="1"/>
  <c r="J33" i="9"/>
  <c r="K33" i="9" s="1"/>
  <c r="J34" i="9"/>
  <c r="K34" i="9" s="1"/>
  <c r="J35" i="9"/>
  <c r="K35" i="9" s="1"/>
  <c r="J36" i="9"/>
  <c r="K36" i="9" s="1"/>
  <c r="J37" i="9"/>
  <c r="K37" i="9" s="1"/>
  <c r="J38" i="9"/>
  <c r="K38" i="9" s="1"/>
  <c r="J39" i="9"/>
  <c r="K39" i="9" s="1"/>
  <c r="J40" i="9"/>
  <c r="K40" i="9" s="1"/>
  <c r="J41" i="9"/>
  <c r="K41" i="9" s="1"/>
  <c r="J42" i="9"/>
  <c r="K42" i="9" s="1"/>
  <c r="J43" i="9"/>
  <c r="K43" i="9" s="1"/>
  <c r="J44" i="9"/>
  <c r="K44" i="9" s="1"/>
  <c r="J45" i="9"/>
  <c r="K45" i="9" s="1"/>
  <c r="J46" i="9"/>
  <c r="K46" i="9" s="1"/>
  <c r="E11" i="4"/>
  <c r="AC11" i="4"/>
  <c r="D9" i="3"/>
  <c r="K9" i="3"/>
  <c r="D10" i="3"/>
  <c r="K10" i="3"/>
  <c r="D11" i="3"/>
  <c r="K11" i="3"/>
  <c r="D12" i="3"/>
  <c r="K12" i="3"/>
  <c r="D13" i="3"/>
  <c r="K13" i="3"/>
  <c r="D14" i="3"/>
  <c r="K14" i="3"/>
  <c r="D15" i="3"/>
  <c r="K15" i="3"/>
  <c r="D16" i="3"/>
  <c r="K16" i="3"/>
  <c r="D17" i="3"/>
  <c r="K17" i="3"/>
  <c r="D18" i="3"/>
  <c r="K18" i="3"/>
  <c r="D19" i="3"/>
  <c r="K19" i="3"/>
  <c r="D20" i="3"/>
  <c r="K20" i="3"/>
  <c r="D21" i="3"/>
  <c r="K21" i="3"/>
  <c r="D22" i="3"/>
  <c r="K22" i="3"/>
  <c r="C19" i="3"/>
  <c r="C20" i="3"/>
  <c r="C21" i="3"/>
  <c r="C22" i="3"/>
  <c r="C18" i="3"/>
  <c r="E26" i="4"/>
  <c r="G26" i="4"/>
  <c r="AC26" i="4"/>
  <c r="AD26" i="4" s="1"/>
  <c r="AF26" i="4"/>
  <c r="AG26" i="4" s="1"/>
  <c r="N26" i="4"/>
  <c r="P26" i="4"/>
  <c r="Q26" i="4" s="1"/>
  <c r="S26" i="4"/>
  <c r="T26" i="4" s="1"/>
  <c r="V26" i="4"/>
  <c r="W26" i="4" s="1"/>
  <c r="Y26" i="4"/>
  <c r="Z26" i="4" s="1"/>
  <c r="AJ26" i="4"/>
  <c r="AK26" i="4" s="1"/>
  <c r="AL26" i="4" s="1"/>
  <c r="H18" i="3" s="1"/>
  <c r="AN26" i="4"/>
  <c r="AO26" i="4" s="1"/>
  <c r="AQ26" i="4"/>
  <c r="AR26" i="4" s="1"/>
  <c r="AT26" i="4"/>
  <c r="AU26" i="4" s="1"/>
  <c r="AW26" i="4"/>
  <c r="AX26" i="4" s="1"/>
  <c r="E27" i="4"/>
  <c r="G27" i="4"/>
  <c r="AC27" i="4"/>
  <c r="AD27" i="4" s="1"/>
  <c r="AF27" i="4"/>
  <c r="AG27" i="4" s="1"/>
  <c r="N27" i="4"/>
  <c r="P27" i="4"/>
  <c r="Q27" i="4" s="1"/>
  <c r="S27" i="4"/>
  <c r="T27" i="4" s="1"/>
  <c r="V27" i="4"/>
  <c r="W27" i="4" s="1"/>
  <c r="Y27" i="4"/>
  <c r="Z27" i="4" s="1"/>
  <c r="AJ27" i="4"/>
  <c r="AK27" i="4" s="1"/>
  <c r="AL27" i="4" s="1"/>
  <c r="H19" i="3" s="1"/>
  <c r="AN27" i="4"/>
  <c r="AO27" i="4" s="1"/>
  <c r="AQ27" i="4"/>
  <c r="AR27" i="4" s="1"/>
  <c r="AT27" i="4"/>
  <c r="AU27" i="4" s="1"/>
  <c r="AW27" i="4"/>
  <c r="AX27" i="4" s="1"/>
  <c r="E28" i="4"/>
  <c r="G28" i="4"/>
  <c r="AC28" i="4"/>
  <c r="AD28" i="4" s="1"/>
  <c r="AF28" i="4"/>
  <c r="AG28" i="4" s="1"/>
  <c r="N28" i="4"/>
  <c r="P28" i="4"/>
  <c r="Q28" i="4" s="1"/>
  <c r="S28" i="4"/>
  <c r="T28" i="4" s="1"/>
  <c r="V28" i="4"/>
  <c r="W28" i="4" s="1"/>
  <c r="Y28" i="4"/>
  <c r="Z28" i="4" s="1"/>
  <c r="AJ28" i="4"/>
  <c r="AK28" i="4" s="1"/>
  <c r="AL28" i="4" s="1"/>
  <c r="H20" i="3" s="1"/>
  <c r="AN28" i="4"/>
  <c r="AO28" i="4" s="1"/>
  <c r="AQ28" i="4"/>
  <c r="AR28" i="4" s="1"/>
  <c r="AT28" i="4"/>
  <c r="AU28" i="4" s="1"/>
  <c r="AW28" i="4"/>
  <c r="AX28" i="4" s="1"/>
  <c r="E29" i="4"/>
  <c r="E30" i="4"/>
  <c r="AJ12" i="4"/>
  <c r="AK12" i="4" s="1"/>
  <c r="AL12" i="4" s="1"/>
  <c r="H9" i="3" s="1"/>
  <c r="AJ13" i="4"/>
  <c r="AK13" i="4" s="1"/>
  <c r="AL13" i="4" s="1"/>
  <c r="H10" i="3" s="1"/>
  <c r="AJ14" i="4"/>
  <c r="AK14" i="4" s="1"/>
  <c r="AL14" i="4" s="1"/>
  <c r="H11" i="3" s="1"/>
  <c r="AJ15" i="4"/>
  <c r="AK15" i="4" s="1"/>
  <c r="AL15" i="4" s="1"/>
  <c r="H12" i="3" s="1"/>
  <c r="AJ16" i="4"/>
  <c r="AK16" i="4" s="1"/>
  <c r="AL16" i="4" s="1"/>
  <c r="H13" i="3" s="1"/>
  <c r="AJ17" i="4"/>
  <c r="AK17" i="4" s="1"/>
  <c r="AL17" i="4" s="1"/>
  <c r="H14" i="3" s="1"/>
  <c r="AJ18" i="4"/>
  <c r="AK18" i="4" s="1"/>
  <c r="AL18" i="4" s="1"/>
  <c r="H15" i="3" s="1"/>
  <c r="AJ19" i="4"/>
  <c r="AK19" i="4" s="1"/>
  <c r="AL19" i="4" s="1"/>
  <c r="H16" i="3" s="1"/>
  <c r="H17" i="3"/>
  <c r="AJ29" i="4"/>
  <c r="AK29" i="4" s="1"/>
  <c r="AL29" i="4" s="1"/>
  <c r="H21" i="3" s="1"/>
  <c r="AJ30" i="4"/>
  <c r="AK30" i="4" s="1"/>
  <c r="AL30" i="4" s="1"/>
  <c r="H22" i="3" s="1"/>
  <c r="AJ11" i="4"/>
  <c r="AK11" i="4" s="1"/>
  <c r="AL11" i="4" s="1"/>
  <c r="H8" i="3" s="1"/>
  <c r="Y12" i="4"/>
  <c r="Y13" i="4"/>
  <c r="Y14" i="4"/>
  <c r="Y15" i="4"/>
  <c r="Y16" i="4"/>
  <c r="Y17" i="4"/>
  <c r="Y18" i="4"/>
  <c r="Y19" i="4"/>
  <c r="Y29" i="4"/>
  <c r="Y30" i="4"/>
  <c r="Y11" i="4"/>
  <c r="V12" i="4"/>
  <c r="V13" i="4"/>
  <c r="V14" i="4"/>
  <c r="V15" i="4"/>
  <c r="V16" i="4"/>
  <c r="V17" i="4"/>
  <c r="V18" i="4"/>
  <c r="V19" i="4"/>
  <c r="V29" i="4"/>
  <c r="V30" i="4"/>
  <c r="V11" i="4"/>
  <c r="P12" i="4"/>
  <c r="P13" i="4"/>
  <c r="P14" i="4"/>
  <c r="P15" i="4"/>
  <c r="P16" i="4"/>
  <c r="P17" i="4"/>
  <c r="P18" i="4"/>
  <c r="P19" i="4"/>
  <c r="P29" i="4"/>
  <c r="P30" i="4"/>
  <c r="S12" i="4"/>
  <c r="S13" i="4"/>
  <c r="S14" i="4"/>
  <c r="S15" i="4"/>
  <c r="S16" i="4"/>
  <c r="S17" i="4"/>
  <c r="S18" i="4"/>
  <c r="S19" i="4"/>
  <c r="S29" i="4"/>
  <c r="S30" i="4"/>
  <c r="S11" i="4"/>
  <c r="P11" i="4"/>
  <c r="AF11" i="4"/>
  <c r="X12" i="9" l="1"/>
  <c r="G9" i="8" s="1"/>
  <c r="X43" i="9"/>
  <c r="G40" i="8" s="1"/>
  <c r="X39" i="9"/>
  <c r="AY39" i="9" s="1"/>
  <c r="K36" i="8" s="1"/>
  <c r="X35" i="9"/>
  <c r="AY35" i="9" s="1"/>
  <c r="K32" i="8" s="1"/>
  <c r="X31" i="9"/>
  <c r="G28" i="8" s="1"/>
  <c r="X27" i="9"/>
  <c r="G24" i="8" s="1"/>
  <c r="X23" i="9"/>
  <c r="AY23" i="9" s="1"/>
  <c r="K20" i="8" s="1"/>
  <c r="X21" i="9"/>
  <c r="G18" i="8" s="1"/>
  <c r="H26" i="4"/>
  <c r="E18" i="3" s="1"/>
  <c r="AY14" i="9"/>
  <c r="K11" i="8" s="1"/>
  <c r="G11" i="8"/>
  <c r="X45" i="9"/>
  <c r="X37" i="9"/>
  <c r="X29" i="9"/>
  <c r="X17" i="9"/>
  <c r="X19" i="9"/>
  <c r="X15" i="9"/>
  <c r="X41" i="9"/>
  <c r="X33" i="9"/>
  <c r="X25" i="9"/>
  <c r="G10" i="8"/>
  <c r="AY13" i="9"/>
  <c r="K10" i="8" s="1"/>
  <c r="H28" i="4"/>
  <c r="E20" i="3" s="1"/>
  <c r="H23" i="3"/>
  <c r="G8" i="6" s="1"/>
  <c r="X46" i="9"/>
  <c r="X44" i="9"/>
  <c r="X42" i="9"/>
  <c r="X40" i="9"/>
  <c r="X38" i="9"/>
  <c r="X34" i="9"/>
  <c r="X32" i="9"/>
  <c r="X30" i="9"/>
  <c r="X28" i="9"/>
  <c r="X11" i="9"/>
  <c r="X36" i="9"/>
  <c r="AY28" i="4"/>
  <c r="I20" i="3" s="1"/>
  <c r="AH27" i="4"/>
  <c r="G19" i="3" s="1"/>
  <c r="H27" i="4"/>
  <c r="E19" i="3" s="1"/>
  <c r="AH26" i="4"/>
  <c r="G18" i="3" s="1"/>
  <c r="X26" i="9"/>
  <c r="X24" i="9"/>
  <c r="X22" i="9"/>
  <c r="X20" i="9"/>
  <c r="X18" i="9"/>
  <c r="X16" i="9"/>
  <c r="AA28" i="4"/>
  <c r="F20" i="3" s="1"/>
  <c r="AH28" i="4"/>
  <c r="G20" i="3" s="1"/>
  <c r="AA27" i="4"/>
  <c r="F19" i="3" s="1"/>
  <c r="AA26" i="4"/>
  <c r="F18" i="3" s="1"/>
  <c r="AY27" i="4"/>
  <c r="I19" i="3" s="1"/>
  <c r="AY26" i="4"/>
  <c r="I18" i="3" s="1"/>
  <c r="N12" i="4"/>
  <c r="N13" i="4"/>
  <c r="N14" i="4"/>
  <c r="N15" i="4"/>
  <c r="N16" i="4"/>
  <c r="N17" i="4"/>
  <c r="N18" i="4"/>
  <c r="N19" i="4"/>
  <c r="N29" i="4"/>
  <c r="N30" i="4"/>
  <c r="N11" i="4"/>
  <c r="AC12" i="4"/>
  <c r="AC13" i="4"/>
  <c r="AC14" i="4"/>
  <c r="AC15" i="4"/>
  <c r="AC16" i="4"/>
  <c r="AC17" i="4"/>
  <c r="AC18" i="4"/>
  <c r="AC19" i="4"/>
  <c r="AC29" i="4"/>
  <c r="AC30" i="4"/>
  <c r="AF12" i="4"/>
  <c r="AF13" i="4"/>
  <c r="AF14" i="4"/>
  <c r="AF15" i="4"/>
  <c r="AF16" i="4"/>
  <c r="AF17" i="4"/>
  <c r="AF18" i="4"/>
  <c r="AF19" i="4"/>
  <c r="AF29" i="4"/>
  <c r="AF30" i="4"/>
  <c r="G11" i="4"/>
  <c r="AW12" i="4"/>
  <c r="AW13" i="4"/>
  <c r="AW14" i="4"/>
  <c r="AW15" i="4"/>
  <c r="AW16" i="4"/>
  <c r="AW17" i="4"/>
  <c r="AW18" i="4"/>
  <c r="AW19" i="4"/>
  <c r="AW29" i="4"/>
  <c r="AW30" i="4"/>
  <c r="AW11" i="4"/>
  <c r="AT11" i="4"/>
  <c r="AT12" i="4"/>
  <c r="AT13" i="4"/>
  <c r="AT14" i="4"/>
  <c r="AT15" i="4"/>
  <c r="AT16" i="4"/>
  <c r="AT17" i="4"/>
  <c r="AT18" i="4"/>
  <c r="AT19" i="4"/>
  <c r="AT29" i="4"/>
  <c r="AT30" i="4"/>
  <c r="AQ12" i="4"/>
  <c r="AR12" i="4" s="1"/>
  <c r="AQ13" i="4"/>
  <c r="AR13" i="4" s="1"/>
  <c r="AQ14" i="4"/>
  <c r="AR14" i="4" s="1"/>
  <c r="AQ15" i="4"/>
  <c r="AQ16" i="4"/>
  <c r="AR16" i="4" s="1"/>
  <c r="AQ17" i="4"/>
  <c r="AR17" i="4" s="1"/>
  <c r="AQ18" i="4"/>
  <c r="AR18" i="4" s="1"/>
  <c r="AQ19" i="4"/>
  <c r="AR19" i="4" s="1"/>
  <c r="AQ29" i="4"/>
  <c r="AR29" i="4" s="1"/>
  <c r="AQ30" i="4"/>
  <c r="AR30" i="4" s="1"/>
  <c r="AQ11" i="4"/>
  <c r="AR11" i="4" s="1"/>
  <c r="AR15" i="4"/>
  <c r="AN11" i="4"/>
  <c r="AN12" i="4"/>
  <c r="AN13" i="4"/>
  <c r="AN14" i="4"/>
  <c r="AN15" i="4"/>
  <c r="AN16" i="4"/>
  <c r="AN17" i="4"/>
  <c r="AN18" i="4"/>
  <c r="AN19" i="4"/>
  <c r="AN29" i="4"/>
  <c r="AN30" i="4"/>
  <c r="Z11" i="4"/>
  <c r="Z19" i="4"/>
  <c r="Z12" i="4"/>
  <c r="Z13" i="4"/>
  <c r="Z14" i="4"/>
  <c r="Z15" i="4"/>
  <c r="Z16" i="4"/>
  <c r="Z17" i="4"/>
  <c r="Z18" i="4"/>
  <c r="Z29" i="4"/>
  <c r="Z30" i="4"/>
  <c r="G36" i="8" l="1"/>
  <c r="AY43" i="9"/>
  <c r="K40" i="8" s="1"/>
  <c r="AY12" i="9"/>
  <c r="K9" i="8" s="1"/>
  <c r="AY27" i="9"/>
  <c r="K24" i="8" s="1"/>
  <c r="AY31" i="9"/>
  <c r="K28" i="8" s="1"/>
  <c r="G20" i="8"/>
  <c r="G32" i="8"/>
  <c r="AY21" i="9"/>
  <c r="K18" i="8" s="1"/>
  <c r="AY11" i="9"/>
  <c r="G8" i="8"/>
  <c r="AY18" i="9"/>
  <c r="K15" i="8" s="1"/>
  <c r="G15" i="8"/>
  <c r="AY26" i="9"/>
  <c r="K23" i="8" s="1"/>
  <c r="G23" i="8"/>
  <c r="AY30" i="9"/>
  <c r="K27" i="8" s="1"/>
  <c r="G27" i="8"/>
  <c r="G37" i="8"/>
  <c r="AY40" i="9"/>
  <c r="K37" i="8" s="1"/>
  <c r="G22" i="8"/>
  <c r="AY25" i="9"/>
  <c r="K22" i="8" s="1"/>
  <c r="AY19" i="9"/>
  <c r="K16" i="8" s="1"/>
  <c r="G16" i="8"/>
  <c r="G42" i="8"/>
  <c r="AY45" i="9"/>
  <c r="K42" i="8" s="1"/>
  <c r="AY20" i="9"/>
  <c r="K17" i="8" s="1"/>
  <c r="G17" i="8"/>
  <c r="AY36" i="9"/>
  <c r="K33" i="8" s="1"/>
  <c r="G33" i="8"/>
  <c r="AY32" i="9"/>
  <c r="K29" i="8" s="1"/>
  <c r="G29" i="8"/>
  <c r="AY42" i="9"/>
  <c r="K39" i="8" s="1"/>
  <c r="G39" i="8"/>
  <c r="G30" i="8"/>
  <c r="AY33" i="9"/>
  <c r="K30" i="8" s="1"/>
  <c r="AY22" i="9"/>
  <c r="K19" i="8" s="1"/>
  <c r="G19" i="8"/>
  <c r="AY34" i="9"/>
  <c r="K31" i="8" s="1"/>
  <c r="G31" i="8"/>
  <c r="AY44" i="9"/>
  <c r="K41" i="8" s="1"/>
  <c r="G41" i="8"/>
  <c r="G38" i="8"/>
  <c r="AY41" i="9"/>
  <c r="K38" i="8" s="1"/>
  <c r="G26" i="8"/>
  <c r="AY29" i="9"/>
  <c r="K26" i="8" s="1"/>
  <c r="G13" i="8"/>
  <c r="AY16" i="9"/>
  <c r="K13" i="8" s="1"/>
  <c r="G21" i="8"/>
  <c r="AY24" i="9"/>
  <c r="K21" i="8" s="1"/>
  <c r="AY28" i="9"/>
  <c r="K25" i="8" s="1"/>
  <c r="G25" i="8"/>
  <c r="AY38" i="9"/>
  <c r="K35" i="8" s="1"/>
  <c r="G35" i="8"/>
  <c r="AY46" i="9"/>
  <c r="K43" i="8" s="1"/>
  <c r="G43" i="8"/>
  <c r="AY15" i="9"/>
  <c r="K12" i="8" s="1"/>
  <c r="G12" i="8"/>
  <c r="G14" i="8"/>
  <c r="AY17" i="9"/>
  <c r="K14" i="8" s="1"/>
  <c r="G34" i="8"/>
  <c r="AY37" i="9"/>
  <c r="K34" i="8" s="1"/>
  <c r="AZ28" i="4"/>
  <c r="J20" i="3" s="1"/>
  <c r="AZ27" i="4"/>
  <c r="J19" i="3" s="1"/>
  <c r="AZ26" i="4"/>
  <c r="J18" i="3" s="1"/>
  <c r="AY47" i="9" l="1"/>
  <c r="W12" i="4"/>
  <c r="W13" i="4"/>
  <c r="W14" i="4"/>
  <c r="W15" i="4"/>
  <c r="W16" i="4"/>
  <c r="W17" i="4"/>
  <c r="W18" i="4"/>
  <c r="W19" i="4"/>
  <c r="W29" i="4"/>
  <c r="W30" i="4"/>
  <c r="W11" i="4"/>
  <c r="G12" i="4"/>
  <c r="G13" i="4"/>
  <c r="G14" i="4"/>
  <c r="G15" i="4"/>
  <c r="G16" i="4"/>
  <c r="G17" i="4"/>
  <c r="G18" i="4"/>
  <c r="G19" i="4"/>
  <c r="G29" i="4"/>
  <c r="G30" i="4"/>
  <c r="E12" i="4"/>
  <c r="E13" i="4"/>
  <c r="E14" i="4"/>
  <c r="E15" i="4"/>
  <c r="E16" i="4"/>
  <c r="E17" i="4"/>
  <c r="E18" i="4"/>
  <c r="E19" i="4"/>
  <c r="H29" i="4" l="1"/>
  <c r="E21" i="3" s="1"/>
  <c r="H17" i="4"/>
  <c r="E14" i="3" s="1"/>
  <c r="H13" i="4"/>
  <c r="E10" i="3" s="1"/>
  <c r="E17" i="3"/>
  <c r="H16" i="4"/>
  <c r="E13" i="3" s="1"/>
  <c r="H12" i="4"/>
  <c r="E9" i="3" s="1"/>
  <c r="H11" i="4"/>
  <c r="E8" i="3" s="1"/>
  <c r="H15" i="4"/>
  <c r="E12" i="3" s="1"/>
  <c r="H19" i="4"/>
  <c r="E16" i="3" s="1"/>
  <c r="H30" i="4"/>
  <c r="E22" i="3" s="1"/>
  <c r="H18" i="4"/>
  <c r="E15" i="3" s="1"/>
  <c r="H14" i="4"/>
  <c r="E11" i="3" s="1"/>
  <c r="J5" i="59"/>
  <c r="H5" i="59"/>
  <c r="F5" i="59"/>
  <c r="E23" i="3" l="1"/>
  <c r="J7" i="59"/>
  <c r="J19" i="59" s="1"/>
  <c r="H7" i="59"/>
  <c r="F7" i="59"/>
  <c r="I24" i="61" l="1"/>
  <c r="F24" i="61"/>
  <c r="H17" i="58"/>
  <c r="J17" i="58"/>
  <c r="E12" i="58"/>
  <c r="G12" i="58"/>
  <c r="I12" i="58"/>
  <c r="I10" i="58"/>
  <c r="G10" i="58"/>
  <c r="E10" i="58"/>
  <c r="I4" i="58"/>
  <c r="G4" i="58"/>
  <c r="E4" i="58"/>
  <c r="I17" i="58" l="1"/>
  <c r="G17" i="58"/>
  <c r="E17" i="58"/>
  <c r="L24" i="61"/>
  <c r="H19" i="60"/>
  <c r="J19" i="60"/>
  <c r="L19" i="60"/>
  <c r="F19" i="60"/>
  <c r="H19" i="59" l="1"/>
  <c r="F19" i="59"/>
  <c r="K19" i="59"/>
  <c r="I19" i="59"/>
  <c r="F17" i="58"/>
  <c r="C7" i="57" l="1"/>
  <c r="C4" i="57"/>
  <c r="L8" i="8"/>
  <c r="I8" i="8"/>
  <c r="I44" i="8" s="1"/>
  <c r="G9" i="6" s="1"/>
  <c r="C8" i="8"/>
  <c r="R5" i="9"/>
  <c r="Q5" i="4"/>
  <c r="K5" i="3" s="1"/>
  <c r="D5" i="3"/>
  <c r="D4" i="3"/>
  <c r="L5" i="8" l="1"/>
  <c r="J5" i="63"/>
  <c r="A18" i="7"/>
  <c r="G5" i="7"/>
  <c r="F5" i="7"/>
  <c r="E5" i="7"/>
  <c r="F11" i="7" s="1"/>
  <c r="F14" i="7" l="1"/>
  <c r="F12" i="7"/>
  <c r="F13" i="7"/>
  <c r="AZ31" i="4"/>
  <c r="F15" i="7" l="1"/>
  <c r="H8" i="8"/>
  <c r="G13" i="7" s="1"/>
  <c r="H44" i="8" l="1"/>
  <c r="F9" i="6" s="1"/>
  <c r="G12" i="7"/>
  <c r="D8" i="6" l="1"/>
  <c r="J8" i="8"/>
  <c r="G14" i="7" s="1"/>
  <c r="J44" i="8" l="1"/>
  <c r="H9" i="6" s="1"/>
  <c r="AX12" i="4"/>
  <c r="AX13" i="4"/>
  <c r="AX14" i="4"/>
  <c r="AX15" i="4"/>
  <c r="AX16" i="4"/>
  <c r="AX17" i="4"/>
  <c r="AX18" i="4"/>
  <c r="AX19" i="4"/>
  <c r="AX29" i="4"/>
  <c r="AX30" i="4"/>
  <c r="AX11" i="4"/>
  <c r="T12" i="4" l="1"/>
  <c r="C16" i="3" l="1"/>
  <c r="K8" i="3"/>
  <c r="T17" i="4"/>
  <c r="AO12" i="4"/>
  <c r="AO17" i="4"/>
  <c r="AU12" i="4"/>
  <c r="AU13" i="4"/>
  <c r="AU14" i="4"/>
  <c r="AU15" i="4"/>
  <c r="AU16" i="4"/>
  <c r="AU17" i="4"/>
  <c r="AU18" i="4"/>
  <c r="AU19" i="4"/>
  <c r="AU29" i="4"/>
  <c r="AU30" i="4"/>
  <c r="AY17" i="4" l="1"/>
  <c r="I14" i="3" s="1"/>
  <c r="AY12" i="4"/>
  <c r="I9" i="3" s="1"/>
  <c r="Q12" i="4" l="1"/>
  <c r="Q13" i="4"/>
  <c r="Q14" i="4"/>
  <c r="Q15" i="4"/>
  <c r="Q16" i="4"/>
  <c r="Q17" i="4"/>
  <c r="AG17" i="4"/>
  <c r="AG18" i="4"/>
  <c r="AD17" i="4"/>
  <c r="AG12" i="4"/>
  <c r="AD12" i="4"/>
  <c r="C9" i="3"/>
  <c r="C10" i="3"/>
  <c r="C11" i="3"/>
  <c r="C12" i="3"/>
  <c r="C13" i="3"/>
  <c r="C14" i="3"/>
  <c r="C15" i="3"/>
  <c r="C17" i="3"/>
  <c r="AA17" i="4" l="1"/>
  <c r="F14" i="3" s="1"/>
  <c r="AA12" i="4"/>
  <c r="F9" i="3" s="1"/>
  <c r="AH17" i="4"/>
  <c r="G14" i="3" s="1"/>
  <c r="AH12" i="4"/>
  <c r="G9" i="3" s="1"/>
  <c r="AZ17" i="4" l="1"/>
  <c r="J14" i="3" s="1"/>
  <c r="AZ12" i="4"/>
  <c r="J9" i="3" s="1"/>
  <c r="T14" i="4"/>
  <c r="AO14" i="4"/>
  <c r="AY14" i="4" s="1"/>
  <c r="I11" i="3" s="1"/>
  <c r="AA14" i="4" l="1"/>
  <c r="F11" i="3" s="1"/>
  <c r="AG14" i="4"/>
  <c r="AD14" i="4"/>
  <c r="AH14" i="4" l="1"/>
  <c r="G11" i="3" s="1"/>
  <c r="AZ14" i="4" l="1"/>
  <c r="J11" i="3" s="1"/>
  <c r="G44" i="8" l="1"/>
  <c r="E9" i="6" s="1"/>
  <c r="G11" i="7"/>
  <c r="D8" i="3"/>
  <c r="C8" i="3"/>
  <c r="G11" i="57" l="1"/>
  <c r="G14" i="57"/>
  <c r="A19" i="57"/>
  <c r="G5" i="57"/>
  <c r="F11" i="57" s="1"/>
  <c r="F12" i="57" l="1"/>
  <c r="F13" i="57"/>
  <c r="F15" i="57"/>
  <c r="F14" i="57"/>
  <c r="K8" i="8"/>
  <c r="K44" i="8" l="1"/>
  <c r="I9" i="6" s="1"/>
  <c r="G15" i="7"/>
  <c r="F16" i="57"/>
  <c r="AU11" i="4"/>
  <c r="AO30" i="4" l="1"/>
  <c r="AY30" i="4" s="1"/>
  <c r="I22" i="3" s="1"/>
  <c r="T30" i="4"/>
  <c r="Q30" i="4"/>
  <c r="AG30" i="4"/>
  <c r="AD30" i="4"/>
  <c r="AO29" i="4"/>
  <c r="AY29" i="4" s="1"/>
  <c r="I21" i="3" s="1"/>
  <c r="T29" i="4"/>
  <c r="Q29" i="4"/>
  <c r="AG29" i="4"/>
  <c r="AD29" i="4"/>
  <c r="I17" i="3"/>
  <c r="AO19" i="4"/>
  <c r="AY19" i="4" s="1"/>
  <c r="I16" i="3" s="1"/>
  <c r="T19" i="4"/>
  <c r="Q19" i="4"/>
  <c r="AG19" i="4"/>
  <c r="AD19" i="4"/>
  <c r="AO18" i="4"/>
  <c r="AY18" i="4" s="1"/>
  <c r="I15" i="3" s="1"/>
  <c r="T18" i="4"/>
  <c r="Q18" i="4"/>
  <c r="AD18" i="4"/>
  <c r="AH18" i="4" s="1"/>
  <c r="G15" i="3" s="1"/>
  <c r="AO16" i="4"/>
  <c r="AY16" i="4" s="1"/>
  <c r="I13" i="3" s="1"/>
  <c r="T16" i="4"/>
  <c r="AG16" i="4"/>
  <c r="AD16" i="4"/>
  <c r="AO15" i="4"/>
  <c r="AY15" i="4" s="1"/>
  <c r="I12" i="3" s="1"/>
  <c r="T15" i="4"/>
  <c r="AG15" i="4"/>
  <c r="AD15" i="4"/>
  <c r="AO13" i="4"/>
  <c r="T13" i="4"/>
  <c r="AG13" i="4"/>
  <c r="AD13" i="4"/>
  <c r="AO11" i="4"/>
  <c r="T11" i="4"/>
  <c r="Q11" i="4"/>
  <c r="AG11" i="4"/>
  <c r="AD11" i="4"/>
  <c r="AA11" i="4" l="1"/>
  <c r="F8" i="3" s="1"/>
  <c r="G13" i="57" s="1"/>
  <c r="AA18" i="4"/>
  <c r="F15" i="3" s="1"/>
  <c r="AA30" i="4"/>
  <c r="F22" i="3" s="1"/>
  <c r="AY13" i="4"/>
  <c r="I10" i="3" s="1"/>
  <c r="AY11" i="4"/>
  <c r="I8" i="3" s="1"/>
  <c r="G15" i="57" s="1"/>
  <c r="F17" i="3"/>
  <c r="AA13" i="4"/>
  <c r="F10" i="3" s="1"/>
  <c r="AA15" i="4"/>
  <c r="F12" i="3" s="1"/>
  <c r="AA16" i="4"/>
  <c r="F13" i="3" s="1"/>
  <c r="AA19" i="4"/>
  <c r="F16" i="3" s="1"/>
  <c r="AA29" i="4"/>
  <c r="F21" i="3" s="1"/>
  <c r="AH16" i="4"/>
  <c r="G13" i="3" s="1"/>
  <c r="AH11" i="4"/>
  <c r="AH15" i="4"/>
  <c r="G12" i="3" s="1"/>
  <c r="G17" i="3"/>
  <c r="AH30" i="4"/>
  <c r="G22" i="3" s="1"/>
  <c r="AH19" i="4"/>
  <c r="G16" i="3" s="1"/>
  <c r="AH29" i="4"/>
  <c r="G21" i="3" s="1"/>
  <c r="AH13" i="4"/>
  <c r="G10" i="3" s="1"/>
  <c r="I23" i="3" l="1"/>
  <c r="H8" i="6" s="1"/>
  <c r="F23" i="3"/>
  <c r="E8" i="6" s="1"/>
  <c r="AZ18" i="4"/>
  <c r="J15" i="3" s="1"/>
  <c r="AZ19" i="4"/>
  <c r="J16" i="3" s="1"/>
  <c r="AZ30" i="4"/>
  <c r="J22" i="3" s="1"/>
  <c r="AZ16" i="4"/>
  <c r="J13" i="3" s="1"/>
  <c r="AZ29" i="4"/>
  <c r="J21" i="3" s="1"/>
  <c r="AZ15" i="4"/>
  <c r="J12" i="3" s="1"/>
  <c r="AZ13" i="4"/>
  <c r="J10" i="3" s="1"/>
  <c r="G8" i="3"/>
  <c r="G12" i="57" s="1"/>
  <c r="G16" i="57" s="1"/>
  <c r="AZ11" i="4"/>
  <c r="J8" i="3" s="1"/>
  <c r="J17" i="3"/>
  <c r="G23" i="3" l="1"/>
  <c r="F8" i="6" s="1"/>
  <c r="J23" i="3"/>
  <c r="I8" i="6" s="1"/>
</calcChain>
</file>

<file path=xl/sharedStrings.xml><?xml version="1.0" encoding="utf-8"?>
<sst xmlns="http://schemas.openxmlformats.org/spreadsheetml/2006/main" count="684" uniqueCount="219">
  <si>
    <t>ASPECTOS DE EVALUACIÓN DEL DESEMPEÑO DOCENTE PARA PROFESORES DE ASIGNATURA.</t>
  </si>
  <si>
    <t>NO.</t>
  </si>
  <si>
    <t>ASPECTOS</t>
  </si>
  <si>
    <t>RUBROS</t>
  </si>
  <si>
    <t>EVALÚA</t>
  </si>
  <si>
    <t>PROGRAMA EDUCATIVO:</t>
  </si>
  <si>
    <t>CUATRIMESTRE:</t>
  </si>
  <si>
    <t>PRODUCCIÓN</t>
  </si>
  <si>
    <t>EVALUACION DE ALUMNOS</t>
  </si>
  <si>
    <t>CAPACITACION</t>
  </si>
  <si>
    <t>No.</t>
  </si>
  <si>
    <t>Profesor</t>
  </si>
  <si>
    <t>REACA08</t>
  </si>
  <si>
    <t>REACA11</t>
  </si>
  <si>
    <t>REACA20</t>
  </si>
  <si>
    <t>REESC11</t>
  </si>
  <si>
    <t>REACAS</t>
  </si>
  <si>
    <t>EBC</t>
  </si>
  <si>
    <t>OBSERVACIONES</t>
  </si>
  <si>
    <t>DOCENTE</t>
  </si>
  <si>
    <t>FECHA DE ELABORACIÓN:</t>
  </si>
  <si>
    <t>DOCENTE</t>
  </si>
  <si>
    <t>PRODUCTIVIDAD</t>
  </si>
  <si>
    <t>CAPACITACIÓN</t>
  </si>
  <si>
    <t>TOTAL</t>
  </si>
  <si>
    <t>OBSERVACIONES</t>
  </si>
  <si>
    <t>Art 53 F I,II,,III,VII</t>
  </si>
  <si>
    <t>Art 52 F III, Art 79 F IX</t>
  </si>
  <si>
    <t>Art 52 F V</t>
  </si>
  <si>
    <t>Promedio de evaluación a alumnos</t>
  </si>
  <si>
    <t>Art 79</t>
  </si>
  <si>
    <t>SISTEMAS</t>
  </si>
  <si>
    <t>Diplomado EBC</t>
  </si>
  <si>
    <t>Art 50, 52 F IV</t>
  </si>
  <si>
    <t>DESARROLLO DOCENTE</t>
  </si>
  <si>
    <t>NOTA: La calificación mínima es de 70</t>
  </si>
  <si>
    <t>PROGRAMA EDUCATIVO:</t>
  </si>
  <si>
    <t>EVALUACIÓN ALUMNOS</t>
  </si>
  <si>
    <t>CUATRIMESTRE:</t>
  </si>
  <si>
    <t>FECHA DE ELABORACIÓN:</t>
  </si>
  <si>
    <t>DOCENTE</t>
  </si>
  <si>
    <t>NIVEL</t>
  </si>
  <si>
    <t>TOTAL</t>
  </si>
  <si>
    <t>OBSERVACIONES</t>
  </si>
  <si>
    <t>TOTAL</t>
  </si>
  <si>
    <t>OBSERVACIONES</t>
  </si>
  <si>
    <t>RIPPPA FUNDAMENTO</t>
  </si>
  <si>
    <t>PROFESORES INVESTIGADORES</t>
  </si>
  <si>
    <t>No.</t>
  </si>
  <si>
    <t>Profesor</t>
  </si>
  <si>
    <t>REESC11</t>
  </si>
  <si>
    <t>Total</t>
  </si>
  <si>
    <t>Promedio</t>
  </si>
  <si>
    <t>PROMEDIO</t>
  </si>
  <si>
    <t>FIRMA DIRECTOR PROGRAMA</t>
  </si>
  <si>
    <t>PROFESORES DE ASIGNATURA</t>
  </si>
  <si>
    <t>CARRERA:</t>
  </si>
  <si>
    <t>Art 52 IV,-79 F IV</t>
  </si>
  <si>
    <t>Art. 52 F IV</t>
  </si>
  <si>
    <t>Cumplimiento de compromisos de academia y participación en cuerpos académicos</t>
  </si>
  <si>
    <t>Diplomado  EBC</t>
  </si>
  <si>
    <t>79 F. VI, XII</t>
  </si>
  <si>
    <t>CARRERA:</t>
  </si>
  <si>
    <t>PUESTO:</t>
  </si>
  <si>
    <t>PROFESOR  DE ASIGNATURA</t>
  </si>
  <si>
    <t>DOCENTE:</t>
  </si>
  <si>
    <t>PERIODO A EVALUAR:</t>
  </si>
  <si>
    <t>ASIGNATURAS:</t>
  </si>
  <si>
    <t>FIRMA DIRECTOR</t>
  </si>
  <si>
    <t>FIRMA SECRETARIO ACADÉMICO</t>
  </si>
  <si>
    <t>COORDINACION DE INGLÉS</t>
  </si>
  <si>
    <t>ASPECTO A  EVALUAR</t>
  </si>
  <si>
    <t>FIRMA DIRECTOR PROGRAMA</t>
  </si>
  <si>
    <t>VALOR OPTIMO (PTS)</t>
  </si>
  <si>
    <t>VALOR OBTENIDO (PTS)</t>
  </si>
  <si>
    <t>TOTAL</t>
  </si>
  <si>
    <t>FIRMA PROFESOR</t>
  </si>
  <si>
    <t>FIRMA  DIRECTOR</t>
  </si>
  <si>
    <t>REACA37</t>
  </si>
  <si>
    <t>Reuniones Académicas</t>
  </si>
  <si>
    <t>Cumplimiento de compromisos administrativos en tiempo y forma (REACA08 en SIINE, REESC11, REACA37) y reuniones académicas.</t>
  </si>
  <si>
    <t>REACA08 en SIINE</t>
  </si>
  <si>
    <t>DIRECTOR DE CARRERA</t>
  </si>
  <si>
    <t>RESPONSABILIDAD ACADÉMICO-ADMINISTRATIVA</t>
  </si>
  <si>
    <t>Trabajo colegiado en Academias (Cumplimiento de compromisos de academia y participación en cuerpos académicos)</t>
  </si>
  <si>
    <t>Trabajo colegiado en academias: Cumplimiento de compromisos de academia y participación en cuerpos académicos</t>
  </si>
  <si>
    <t>REACA21</t>
  </si>
  <si>
    <t>EVALUACIÓN DE ALUMNOS</t>
  </si>
  <si>
    <t>CAPACITACIÓN Y DESARROLLO</t>
  </si>
  <si>
    <t>Asesorias (REACA 37)</t>
  </si>
  <si>
    <t>Servicios tecnológicos/ Consultoría, y/o Producción científica, y/o Producción académica y/o movilidad, asesoramiento de tesis.</t>
  </si>
  <si>
    <t>Evaluacion docente y medición de la satisfacción (REACA21).</t>
  </si>
  <si>
    <t>Tutoría  (REACA 34).</t>
  </si>
  <si>
    <t>DIRECTOR PROGRAMA EDUCATIVO</t>
  </si>
  <si>
    <t>NIVEL 
(A, B ,C)</t>
  </si>
  <si>
    <t>Asistencia a clases</t>
  </si>
  <si>
    <t>COORDINACIÓN DE INGLÉS</t>
  </si>
  <si>
    <t>REACA 21
Evaluación Docente</t>
  </si>
  <si>
    <t>REACA 34 
Evaluación Tutorías</t>
  </si>
  <si>
    <t>REACA37 Asesorías</t>
  </si>
  <si>
    <t>Compromisos de academia y participación en cuerpos académicos</t>
  </si>
  <si>
    <t>Capacitación PLACA, Desarrollo Docente, Posgrado, etc.</t>
  </si>
  <si>
    <t>Cursos de capacitación que aportan a la formación/actualización</t>
  </si>
  <si>
    <t>OBSERVACIONES:</t>
  </si>
  <si>
    <t>ALTERNATIVAS DE DESARROLLO:</t>
  </si>
  <si>
    <t>PRIORIDAD</t>
  </si>
  <si>
    <t>RUBRO A MEJORAR</t>
  </si>
  <si>
    <t>ACCIONES DE MEJORA (ACUERDOS EN COMÚN)</t>
  </si>
  <si>
    <t>INVOLUCRADOS</t>
  </si>
  <si>
    <t>FECHA COMPROMISO</t>
  </si>
  <si>
    <t>PROFESOR  DE TIEMPO COMPLETO</t>
  </si>
  <si>
    <t>Cursos de capacitacion conforme al Plan anual de Capacitación, incluyendo Desarrollo Docente y/o que aportan a la formación/actualización de profesores / cursa posgrado.</t>
  </si>
  <si>
    <t>NIVEL:</t>
  </si>
  <si>
    <t>NA</t>
  </si>
  <si>
    <t>Asistencia a la capacitación de Formación Integral</t>
  </si>
  <si>
    <t>RESPONSABLE DE PROGRAMA INSTITUCIONAL DE TUTORÍAS</t>
  </si>
  <si>
    <t>RESPONSABLE DE FORMACIÓN INTEGRAL</t>
  </si>
  <si>
    <t>Tutoría (REACA 34).</t>
  </si>
  <si>
    <t>Cumplimiento de compromisos administrativos (REACA08, REACA11, REACA20, REESC11), Asistencia a clases.</t>
  </si>
  <si>
    <t>Entrega de reporte de evidencias de actividades de Formación Integral completo y en tiempo.</t>
  </si>
  <si>
    <t>Art 52 F IV</t>
  </si>
  <si>
    <t>Art 52 F II</t>
  </si>
  <si>
    <t>Art 51 F III, Art 52 F V</t>
  </si>
  <si>
    <t>Art 50, 52 F V</t>
  </si>
  <si>
    <t>Certificación del dominio del idioma inglés (APTIS):
PTC nivel A: Nivel B1 APTIS
PTC nivel B: Nivel B2 APTIS
PTC nivel C: Nivel C APTIS</t>
  </si>
  <si>
    <t>Certificación del dominio del idioma inglés (APTIS):
PA nivel B: Nivel B2 APTIS
PA nivel C: Nivel C APTIS</t>
  </si>
  <si>
    <t>PONDERACIÓN PA Nivel B</t>
  </si>
  <si>
    <t>PONDERACIÓN PA Nivel C</t>
  </si>
  <si>
    <t>PONDERACIÓN PA Nivel A</t>
  </si>
  <si>
    <t>Cursos de formación docente que aportan a la formación/actualización de profesores en docencia</t>
  </si>
  <si>
    <t>Capacitación y actualización en su área de competencia (certificaciones, colegios o asociaciones de profesionistas y cursos de especialización, etc)</t>
  </si>
  <si>
    <t>Cumplimiento en el diseño curricular y de contenidos</t>
  </si>
  <si>
    <t>Trabajo colegiado en Academias (Cumplimiento de compromisos de academia)</t>
  </si>
  <si>
    <t>Certificación TKT</t>
  </si>
  <si>
    <t>Certificación ICELT</t>
  </si>
  <si>
    <t>PONDERACIÓN PTC</t>
  </si>
  <si>
    <t>Cumplimiento de compromisos administrativos en tiempo y forma (REACA08 en SIINE, REACA11, REESC11) y reuniones académicas.</t>
  </si>
  <si>
    <t>Asesorías (REACA37) y círculos de conversación.</t>
  </si>
  <si>
    <t>NOTA: Es requisito para aspirar a Nivel B y C haber concluido el Diplomado EBC</t>
  </si>
  <si>
    <t>Maestría en Educación, Docencia, Enseñanza del Inglés, en Lingüística o área afín</t>
  </si>
  <si>
    <t>NOTA: Es requisito para ser PTC haber concluido el Diplomado EBC y tener Maestría en Enseñanza del Inglés o en Lingüística</t>
  </si>
  <si>
    <t>NOTA: Es requisito para aspirar a Nivel B y C haber concluido el Diplomado EBC y demás requisitos del RIPPPA</t>
  </si>
  <si>
    <t>NOTA: Es requisito para aspirar a Nivel B y C haber concluido el Diplomado EBC  y demás requisitos del RIPPPA.</t>
  </si>
  <si>
    <t>PONDERACIÓN PTC Nivel A</t>
  </si>
  <si>
    <t>PONDERACIÓN PTC Nivel  B</t>
  </si>
  <si>
    <t>PONDERACIÓN PTC Nivel  C</t>
  </si>
  <si>
    <t>Cumplimiento de las actividades del tutor (REACA30 y REACA39)</t>
  </si>
  <si>
    <t>Realización de las actividades de Formación Integral y entrega del reporte de evidencias completo y en tiempo.</t>
  </si>
  <si>
    <t>Art 52 FII</t>
  </si>
  <si>
    <t>Art 52 F II, IX, Art 53 F II y Art. 79 F.V, IX, XI</t>
  </si>
  <si>
    <t>Art 52 F III, Art 53 F II, Art 79 F IX</t>
  </si>
  <si>
    <t>Art 52 F I, II, V, Art 53 F III, V y VII, D4II,,III,VII</t>
  </si>
  <si>
    <t>Art. 50 y 51, 52 F V, VII, X, Art 53 F IV, , Art 78, 79 F. VI, XII</t>
  </si>
  <si>
    <t>Art 52 F I, 53 F II, III y VII, Art. 79 F I, II, VII, I</t>
  </si>
  <si>
    <t>Art 51 F III, Art 52 F V, Art 53 F I, II, V, Art 79 F I, V</t>
  </si>
  <si>
    <t>Art 51 F III, Art 52 F X y XIV, Art 53 F I, II, V, Art 79 F I, V</t>
  </si>
  <si>
    <t>Art 52 F IV, Art 53 F IV, Art 79 F. VI, XII</t>
  </si>
  <si>
    <t>Art 51 F III, Art 52 F V, Art 53 F V, Art 79 F X</t>
  </si>
  <si>
    <t>Art 50 y 51, 52 F IV, Art 53 F IV, Art 79 F VI y XII</t>
  </si>
  <si>
    <t>Art 50 y 51, 52 F V, Art 53 F IV, Art 79 F VI y XII</t>
  </si>
  <si>
    <t>Art 50, 51, 52 F IV, Art 53 F IV, Art 78, Art 79 F VI y XII</t>
  </si>
  <si>
    <t>Art 53 F III y VI, Art 79 F I, Art 80 F III</t>
  </si>
  <si>
    <t>Art 52 FII  y VI, 79 F IV, Art 80 F III</t>
  </si>
  <si>
    <t>Art 52 FI, VIII, Art 53 F III, VI, Art 79 F I, Art 80 F III</t>
  </si>
  <si>
    <t>Art 81</t>
  </si>
  <si>
    <t>ÉTICA</t>
  </si>
  <si>
    <t>SUBDIRECTOR DE INVESTIGACIÓN Y PROYECTOS INTERNACIONALES</t>
  </si>
  <si>
    <t>Diseño curricular y de contenidos</t>
  </si>
  <si>
    <t>Nivel de estudios: Licenciatura</t>
  </si>
  <si>
    <t xml:space="preserve">Certificación del dominio del idioma inglés (APTIS):
PTC nivel A: Nivel B1 
PTC nivel B: Nivel B2 
PTC nivel C: Nivel C </t>
  </si>
  <si>
    <t>Tutor</t>
  </si>
  <si>
    <t>No tutor</t>
  </si>
  <si>
    <t>Diseñador</t>
  </si>
  <si>
    <t>No diseñador</t>
  </si>
  <si>
    <t>Promedio de evaluación a alumnos (REACA21: Evaluación Docente y Medición de Satisfacción)</t>
  </si>
  <si>
    <t>Promedio de evaluación a alumnos (REACA 34: Encuesta de Satisfacción en Tutoría).</t>
  </si>
  <si>
    <t>REACA34</t>
  </si>
  <si>
    <t>Certificación del dominio del idioma inglés (APTIS):
PA nivel B: Nivel B2
PA nivel C: Nivel C</t>
  </si>
  <si>
    <t>TUTOR</t>
  </si>
  <si>
    <t>DISEÑADOR</t>
  </si>
  <si>
    <t>PA1</t>
  </si>
  <si>
    <t>PTC1</t>
  </si>
  <si>
    <t>Art 52 F II, III, VI, VII, VIII, IX, XI, XII, XIII, Art 53 F V y  Art 79 F.III, VII, VIII y X</t>
  </si>
  <si>
    <t>Art 52 F IV, VIII, Art 53 F VI, 79 F IV, Art 80 F III</t>
  </si>
  <si>
    <t>COORDINADOR DE ACADEMIA DE IDIOMAS</t>
  </si>
  <si>
    <t>ASESORÍAS</t>
  </si>
  <si>
    <t>Círculos de Conversación</t>
  </si>
  <si>
    <t>PAI1</t>
  </si>
  <si>
    <t>Historial limpio de quejas de estudiantes en las instancias institucionales como SGC durante el cuatrimestre evaluado</t>
  </si>
  <si>
    <t>Historial libre de quejas de estudiantes en las instancias institucionales como SGC durante el cuatrimestre evaluado</t>
  </si>
  <si>
    <t>CÓDIGO: REACA35</t>
  </si>
  <si>
    <t>ELABORÓ: ACA03</t>
  </si>
  <si>
    <t>APROBÓ: ACA01</t>
  </si>
  <si>
    <t>REVISIÓN: 01</t>
  </si>
  <si>
    <t>EVALUACIÓN DEL DESEMPEÑO DOCENTE 
PARA PROFESORES DE INGLÉS</t>
  </si>
  <si>
    <t>EVALUACIÓN DEL DESEMPEÑO DOCENTE PARA PROFESORES DE INGLÉS
(ASPECTOS)</t>
  </si>
  <si>
    <t>EVALUACIÓN DEL DESEMPEÑO DOCENTE PARA PROFESORES DE INGLÉS (CAPTURA)</t>
  </si>
  <si>
    <t>EVALUACIÓN DEL DESEMPEÑO DOCENTE PARA PROFESORES DE INGLÉS
(RETROALIMENTACIÓN)</t>
  </si>
  <si>
    <t>EVALUACIÓN DEL DESEMPEÑO DOCENTE PARA PROFESORES INVESTIGADORES
(ASPECTOS)</t>
  </si>
  <si>
    <t>EVALUACIÓN DEL DESEMPEÑO DOCENTE PARA PROFESORES INVESTIGADORES (CAPTURA)</t>
  </si>
  <si>
    <t>EVALUACIÓN DEL DESEMPEÑO DOCENTE 
PARA PROFESORES INVESTIGADORES</t>
  </si>
  <si>
    <t>EVALUACIÓN DEL DESEMPEÑO DOCENTE PARA PROFESORES INVESTIGADORES
(RETROALIMENTACIÓN)</t>
  </si>
  <si>
    <t>EVALUACIÓN DEL DESEMPEÑO DOCENTE PARA PROFESORES DE ASIGNATURA
(ASPECTOS)</t>
  </si>
  <si>
    <t>EVALUACIÓN DEL DESEMPEÑO DOCENTE PARA PROFESORES DE ASIGNATURA (CAPTURA)</t>
  </si>
  <si>
    <t>EVALUACIÓN DEL DESEMPEÑO DOCENTE 
PARA PROFESORES DE ASIGNATURA</t>
  </si>
  <si>
    <t>EVALUACIÓN DEL DESEMPEÑO DOCENTE PARA PROFESORES DE ASIGNATURA
(RETROALIMENTACIÓN)</t>
  </si>
  <si>
    <t>EVALUACIÓN DEL DESEMPEÑO DOCENTE 
(RESUMEN)</t>
  </si>
  <si>
    <t>Capturar:
SI=1
NO=0</t>
  </si>
  <si>
    <t>Capturar: 
SI=1
NO=0</t>
  </si>
  <si>
    <t>Ponderación</t>
  </si>
  <si>
    <t>Calificación</t>
  </si>
  <si>
    <t>Capturar:
0 a 10</t>
  </si>
  <si>
    <t>Capturar:
0 a 5</t>
  </si>
  <si>
    <t>Capturar:
Si=1
No=0</t>
  </si>
  <si>
    <t>#</t>
  </si>
  <si>
    <t xml:space="preserve"> TUTOR
(T = Tutor,
N = No tutor)</t>
  </si>
  <si>
    <t xml:space="preserve"> DISEÑADOR
(D = Diseñador,
N = No diseñador)</t>
  </si>
  <si>
    <t xml:space="preserve"> Actividades del profesor</t>
  </si>
  <si>
    <t>TIPO DE DOCENTE
PA-A = PA nivel A
PA-B = PA nivel B
PA-C = PA nivel C
PTC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</si>
</sst>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-mmm\-yy"/>
    <numFmt numFmtId="165" formatCode="[$-C0A]d\-mmm\-yy"/>
    <numFmt numFmtId="166" formatCode="0.0"/>
    <numFmt numFmtId="167" formatCode="0.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0"/>
      <color rgb="FF008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9933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CC00"/>
        <bgColor rgb="FFFFCC00"/>
      </patternFill>
    </fill>
    <fill>
      <patternFill patternType="solid">
        <fgColor rgb="FFD99594"/>
        <bgColor rgb="FFD9959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6DDE8"/>
      </patternFill>
    </fill>
    <fill>
      <patternFill patternType="solid">
        <fgColor theme="0"/>
        <bgColor rgb="FFDBE5F1"/>
      </patternFill>
    </fill>
    <fill>
      <patternFill patternType="solid">
        <fgColor rgb="FFFFC000"/>
        <bgColor rgb="FFFFFF00"/>
      </patternFill>
    </fill>
    <fill>
      <patternFill patternType="solid">
        <fgColor theme="5" tint="0.59999389629810485"/>
        <bgColor rgb="FF95B3D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rgb="FFB6DDE8"/>
      </patternFill>
    </fill>
    <fill>
      <patternFill patternType="solid">
        <fgColor rgb="FFFFFF00"/>
        <bgColor rgb="FFFABF8F"/>
      </patternFill>
    </fill>
    <fill>
      <patternFill patternType="solid">
        <fgColor theme="5" tint="0.59999389629810485"/>
        <bgColor rgb="FFC2D69B"/>
      </patternFill>
    </fill>
    <fill>
      <patternFill patternType="solid">
        <fgColor rgb="FFFFFF00"/>
        <bgColor rgb="FFC2D69B"/>
      </patternFill>
    </fill>
    <fill>
      <patternFill patternType="solid">
        <fgColor theme="3" tint="0.59999389629810485"/>
        <bgColor rgb="FFFFFF00"/>
      </patternFill>
    </fill>
    <fill>
      <patternFill patternType="solid">
        <fgColor rgb="FFFFFF00"/>
        <bgColor rgb="FFFFCC00"/>
      </patternFill>
    </fill>
    <fill>
      <patternFill patternType="solid">
        <fgColor rgb="FFFFC000"/>
        <bgColor rgb="FFFABF8F"/>
      </patternFill>
    </fill>
    <fill>
      <patternFill patternType="solid">
        <fgColor rgb="FFFFC000"/>
        <bgColor rgb="FFFDE9D9"/>
      </patternFill>
    </fill>
    <fill>
      <patternFill patternType="solid">
        <fgColor rgb="FFFFC000"/>
        <bgColor rgb="FFC2D69B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00"/>
        <bgColor rgb="FFFDE9D9"/>
      </patternFill>
    </fill>
    <fill>
      <patternFill patternType="solid">
        <fgColor rgb="FF92D050"/>
        <bgColor rgb="FFE36C09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rgb="FFE36C0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DE9D9"/>
      </patternFill>
    </fill>
    <fill>
      <patternFill patternType="solid">
        <fgColor rgb="FF92D050"/>
        <bgColor rgb="FF99CC00"/>
      </patternFill>
    </fill>
    <fill>
      <patternFill patternType="solid">
        <fgColor rgb="FF92D050"/>
        <bgColor rgb="FFFDE9D9"/>
      </patternFill>
    </fill>
    <fill>
      <patternFill patternType="solid">
        <fgColor rgb="FF92D050"/>
        <bgColor rgb="FFFFFF00"/>
      </patternFill>
    </fill>
    <fill>
      <patternFill patternType="solid">
        <fgColor theme="3" tint="0.59999389629810485"/>
        <bgColor rgb="FFDBE5F1"/>
      </patternFill>
    </fill>
    <fill>
      <patternFill patternType="solid">
        <fgColor theme="7" tint="0.39997558519241921"/>
        <bgColor rgb="FF76923C"/>
      </patternFill>
    </fill>
    <fill>
      <patternFill patternType="solid">
        <fgColor theme="3" tint="0.59999389629810485"/>
        <bgColor rgb="FF95B3D7"/>
      </patternFill>
    </fill>
    <fill>
      <patternFill patternType="solid">
        <fgColor theme="3" tint="0.59999389629810485"/>
        <bgColor rgb="FFFDE9D9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rgb="FFFFCC00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rgb="FFFABF8F"/>
      </patternFill>
    </fill>
    <fill>
      <patternFill patternType="solid">
        <fgColor theme="9" tint="0.59999389629810485"/>
        <bgColor rgb="FFFDE9D9"/>
      </patternFill>
    </fill>
    <fill>
      <patternFill patternType="solid">
        <fgColor theme="8" tint="0.39997558519241921"/>
        <bgColor rgb="FFB6DDE8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B6DDE8"/>
      </patternFill>
    </fill>
    <fill>
      <patternFill patternType="solid">
        <fgColor theme="7" tint="0.39997558519241921"/>
        <bgColor rgb="FFB6DDE8"/>
      </patternFill>
    </fill>
    <fill>
      <patternFill patternType="solid">
        <fgColor rgb="FFFFC000"/>
        <bgColor rgb="FFD99594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8">
    <xf numFmtId="0" fontId="0" fillId="0" borderId="0"/>
    <xf numFmtId="0" fontId="19" fillId="0" borderId="1"/>
    <xf numFmtId="0" fontId="2" fillId="0" borderId="1"/>
    <xf numFmtId="0" fontId="21" fillId="0" borderId="1"/>
    <xf numFmtId="0" fontId="21" fillId="0" borderId="1"/>
    <xf numFmtId="0" fontId="1" fillId="0" borderId="1"/>
    <xf numFmtId="0" fontId="16" fillId="0" borderId="1"/>
    <xf numFmtId="0" fontId="1" fillId="0" borderId="1"/>
  </cellStyleXfs>
  <cellXfs count="1139">
    <xf numFmtId="0" fontId="0" fillId="0" borderId="0" xfId="0"/>
    <xf numFmtId="0" fontId="0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horizontal="right"/>
    </xf>
    <xf numFmtId="0" fontId="3" fillId="0" borderId="1" xfId="0" applyFont="1" applyBorder="1"/>
    <xf numFmtId="0" fontId="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8" borderId="2" xfId="0" applyFont="1" applyFill="1" applyBorder="1" applyAlignment="1">
      <alignment horizontal="center" vertical="center"/>
    </xf>
    <xf numFmtId="0" fontId="7" fillId="8" borderId="2" xfId="0" applyFont="1" applyFill="1" applyBorder="1"/>
    <xf numFmtId="2" fontId="8" fillId="8" borderId="2" xfId="0" applyNumberFormat="1" applyFont="1" applyFill="1" applyBorder="1" applyAlignment="1">
      <alignment horizontal="center" vertical="center"/>
    </xf>
    <xf numFmtId="0" fontId="0" fillId="6" borderId="1" xfId="0" applyFont="1" applyFill="1" applyBorder="1"/>
    <xf numFmtId="0" fontId="0" fillId="0" borderId="2" xfId="0" applyFont="1" applyBorder="1" applyAlignment="1">
      <alignment horizontal="center"/>
    </xf>
    <xf numFmtId="2" fontId="0" fillId="8" borderId="5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0" fillId="8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14" fillId="0" borderId="1" xfId="0" applyFont="1" applyBorder="1"/>
    <xf numFmtId="2" fontId="0" fillId="0" borderId="0" xfId="0" applyNumberFormat="1"/>
    <xf numFmtId="0" fontId="0" fillId="0" borderId="12" xfId="0" applyFont="1" applyBorder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/>
    <xf numFmtId="0" fontId="0" fillId="8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/>
    </xf>
    <xf numFmtId="0" fontId="21" fillId="0" borderId="1" xfId="3"/>
    <xf numFmtId="0" fontId="0" fillId="0" borderId="1" xfId="3" applyFont="1" applyBorder="1"/>
    <xf numFmtId="10" fontId="15" fillId="0" borderId="1" xfId="3" applyNumberFormat="1" applyFont="1" applyBorder="1"/>
    <xf numFmtId="0" fontId="7" fillId="0" borderId="1" xfId="3" applyFont="1" applyBorder="1"/>
    <xf numFmtId="0" fontId="7" fillId="0" borderId="1" xfId="3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5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2" fontId="3" fillId="2" borderId="21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/>
    <xf numFmtId="0" fontId="0" fillId="0" borderId="0" xfId="0"/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1" fillId="0" borderId="1" xfId="3"/>
    <xf numFmtId="0" fontId="16" fillId="0" borderId="1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28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left"/>
    </xf>
    <xf numFmtId="2" fontId="8" fillId="8" borderId="1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0" fillId="8" borderId="70" xfId="0" applyFont="1" applyFill="1" applyBorder="1" applyAlignment="1">
      <alignment horizontal="center" vertical="center"/>
    </xf>
    <xf numFmtId="1" fontId="14" fillId="0" borderId="37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87" xfId="0" applyFont="1" applyBorder="1" applyAlignment="1">
      <alignment horizontal="center"/>
    </xf>
    <xf numFmtId="0" fontId="16" fillId="0" borderId="1" xfId="0" applyFont="1" applyBorder="1" applyAlignment="1"/>
    <xf numFmtId="0" fontId="16" fillId="0" borderId="63" xfId="0" applyFont="1" applyBorder="1" applyAlignment="1">
      <alignment horizontal="center"/>
    </xf>
    <xf numFmtId="0" fontId="16" fillId="0" borderId="62" xfId="0" applyFont="1" applyBorder="1" applyAlignment="1">
      <alignment horizontal="center"/>
    </xf>
    <xf numFmtId="0" fontId="16" fillId="0" borderId="76" xfId="0" applyFont="1" applyBorder="1" applyAlignment="1">
      <alignment horizontal="center"/>
    </xf>
    <xf numFmtId="0" fontId="10" fillId="0" borderId="1" xfId="0" applyFont="1" applyBorder="1" applyAlignment="1"/>
    <xf numFmtId="0" fontId="3" fillId="0" borderId="1" xfId="0" applyFont="1" applyBorder="1" applyAlignment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2" fontId="3" fillId="2" borderId="24" xfId="0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2" fontId="3" fillId="2" borderId="87" xfId="0" applyNumberFormat="1" applyFont="1" applyFill="1" applyBorder="1" applyAlignment="1">
      <alignment horizontal="center" vertical="center" wrapText="1"/>
    </xf>
    <xf numFmtId="0" fontId="16" fillId="38" borderId="92" xfId="0" applyFont="1" applyFill="1" applyBorder="1" applyAlignment="1">
      <alignment horizontal="center" vertical="center" wrapText="1"/>
    </xf>
    <xf numFmtId="2" fontId="3" fillId="2" borderId="50" xfId="0" applyNumberFormat="1" applyFont="1" applyFill="1" applyBorder="1" applyAlignment="1">
      <alignment horizontal="center" vertical="center" wrapText="1"/>
    </xf>
    <xf numFmtId="0" fontId="23" fillId="6" borderId="63" xfId="0" applyFont="1" applyFill="1" applyBorder="1" applyAlignment="1">
      <alignment horizontal="center" vertical="center"/>
    </xf>
    <xf numFmtId="0" fontId="23" fillId="6" borderId="61" xfId="0" applyFont="1" applyFill="1" applyBorder="1" applyAlignment="1">
      <alignment horizontal="center" vertical="center" wrapText="1"/>
    </xf>
    <xf numFmtId="0" fontId="16" fillId="0" borderId="1" xfId="3" applyFont="1"/>
    <xf numFmtId="1" fontId="16" fillId="0" borderId="86" xfId="3" applyNumberFormat="1" applyFont="1" applyBorder="1" applyAlignment="1">
      <alignment horizontal="center"/>
    </xf>
    <xf numFmtId="1" fontId="16" fillId="0" borderId="96" xfId="3" applyNumberFormat="1" applyFont="1" applyBorder="1" applyAlignment="1">
      <alignment horizontal="center"/>
    </xf>
    <xf numFmtId="1" fontId="16" fillId="0" borderId="8" xfId="3" applyNumberFormat="1" applyFont="1" applyBorder="1" applyAlignment="1">
      <alignment horizontal="center"/>
    </xf>
    <xf numFmtId="1" fontId="16" fillId="0" borderId="9" xfId="3" applyNumberFormat="1" applyFont="1" applyBorder="1" applyAlignment="1">
      <alignment horizontal="center"/>
    </xf>
    <xf numFmtId="0" fontId="3" fillId="0" borderId="47" xfId="3" applyFont="1" applyBorder="1" applyAlignment="1">
      <alignment horizontal="center" vertical="center" wrapText="1"/>
    </xf>
    <xf numFmtId="166" fontId="3" fillId="4" borderId="75" xfId="3" applyNumberFormat="1" applyFont="1" applyFill="1" applyBorder="1" applyAlignment="1">
      <alignment horizontal="center"/>
    </xf>
    <xf numFmtId="2" fontId="3" fillId="0" borderId="62" xfId="3" applyNumberFormat="1" applyFont="1" applyBorder="1" applyAlignment="1">
      <alignment horizontal="center"/>
    </xf>
    <xf numFmtId="0" fontId="3" fillId="0" borderId="50" xfId="3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wrapText="1"/>
    </xf>
    <xf numFmtId="0" fontId="0" fillId="0" borderId="0" xfId="0"/>
    <xf numFmtId="0" fontId="16" fillId="0" borderId="1" xfId="0" applyFont="1" applyBorder="1"/>
    <xf numFmtId="0" fontId="16" fillId="0" borderId="10" xfId="0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9" xfId="0" applyFont="1" applyBorder="1" applyAlignment="1">
      <alignment vertical="center" wrapText="1"/>
    </xf>
    <xf numFmtId="0" fontId="0" fillId="0" borderId="0" xfId="0"/>
    <xf numFmtId="0" fontId="16" fillId="0" borderId="54" xfId="0" applyFont="1" applyBorder="1" applyAlignment="1">
      <alignment vertical="center" wrapText="1"/>
    </xf>
    <xf numFmtId="0" fontId="23" fillId="6" borderId="62" xfId="0" applyFont="1" applyFill="1" applyBorder="1" applyAlignment="1">
      <alignment horizontal="center" vertical="center"/>
    </xf>
    <xf numFmtId="0" fontId="23" fillId="6" borderId="98" xfId="0" applyFont="1" applyFill="1" applyBorder="1" applyAlignment="1">
      <alignment horizontal="center" vertical="center"/>
    </xf>
    <xf numFmtId="0" fontId="16" fillId="6" borderId="79" xfId="0" applyFont="1" applyFill="1" applyBorder="1" applyAlignment="1">
      <alignment horizontal="center" vertical="center" wrapText="1"/>
    </xf>
    <xf numFmtId="0" fontId="16" fillId="6" borderId="67" xfId="0" applyFont="1" applyFill="1" applyBorder="1" applyAlignment="1">
      <alignment horizontal="center" vertical="center" wrapText="1"/>
    </xf>
    <xf numFmtId="0" fontId="23" fillId="6" borderId="80" xfId="0" applyFont="1" applyFill="1" applyBorder="1" applyAlignment="1">
      <alignment horizontal="center" vertical="center"/>
    </xf>
    <xf numFmtId="0" fontId="23" fillId="6" borderId="64" xfId="0" applyFont="1" applyFill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/>
    </xf>
    <xf numFmtId="0" fontId="16" fillId="10" borderId="54" xfId="0" applyFont="1" applyFill="1" applyBorder="1" applyAlignment="1">
      <alignment vertical="center" wrapText="1"/>
    </xf>
    <xf numFmtId="0" fontId="16" fillId="40" borderId="83" xfId="0" applyFont="1" applyFill="1" applyBorder="1" applyAlignment="1">
      <alignment horizontal="center" vertical="center" wrapText="1"/>
    </xf>
    <xf numFmtId="0" fontId="16" fillId="40" borderId="63" xfId="0" applyFont="1" applyFill="1" applyBorder="1" applyAlignment="1">
      <alignment horizontal="center" vertical="center" wrapText="1"/>
    </xf>
    <xf numFmtId="0" fontId="23" fillId="40" borderId="98" xfId="0" applyFont="1" applyFill="1" applyBorder="1" applyAlignment="1">
      <alignment horizontal="center" vertical="center"/>
    </xf>
    <xf numFmtId="0" fontId="23" fillId="40" borderId="76" xfId="0" applyFont="1" applyFill="1" applyBorder="1" applyAlignment="1">
      <alignment horizontal="center" vertical="center"/>
    </xf>
    <xf numFmtId="0" fontId="16" fillId="38" borderId="6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51" xfId="0" applyFont="1" applyBorder="1" applyAlignment="1">
      <alignment vertical="center" wrapText="1"/>
    </xf>
    <xf numFmtId="0" fontId="0" fillId="10" borderId="64" xfId="0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16" fillId="0" borderId="99" xfId="0" applyFont="1" applyBorder="1" applyAlignment="1">
      <alignment vertical="center" wrapText="1"/>
    </xf>
    <xf numFmtId="0" fontId="23" fillId="6" borderId="101" xfId="0" applyFont="1" applyFill="1" applyBorder="1" applyAlignment="1">
      <alignment horizontal="center" vertical="center"/>
    </xf>
    <xf numFmtId="0" fontId="23" fillId="6" borderId="77" xfId="0" applyFont="1" applyFill="1" applyBorder="1" applyAlignment="1">
      <alignment horizontal="center" vertical="center"/>
    </xf>
    <xf numFmtId="0" fontId="16" fillId="37" borderId="62" xfId="0" applyFont="1" applyFill="1" applyBorder="1" applyAlignment="1">
      <alignment horizontal="center" vertical="center" wrapText="1"/>
    </xf>
    <xf numFmtId="0" fontId="23" fillId="6" borderId="67" xfId="0" applyFont="1" applyFill="1" applyBorder="1" applyAlignment="1">
      <alignment horizontal="center" vertical="center"/>
    </xf>
    <xf numFmtId="0" fontId="23" fillId="6" borderId="60" xfId="0" applyFont="1" applyFill="1" applyBorder="1" applyAlignment="1">
      <alignment horizontal="center" vertical="center"/>
    </xf>
    <xf numFmtId="0" fontId="23" fillId="40" borderId="63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37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vertical="center" wrapText="1"/>
    </xf>
    <xf numFmtId="0" fontId="16" fillId="0" borderId="19" xfId="0" applyFont="1" applyBorder="1"/>
    <xf numFmtId="0" fontId="16" fillId="0" borderId="19" xfId="0" applyFont="1" applyBorder="1" applyAlignment="1">
      <alignment wrapText="1"/>
    </xf>
    <xf numFmtId="0" fontId="23" fillId="0" borderId="19" xfId="0" applyFont="1" applyBorder="1" applyAlignment="1">
      <alignment horizontal="center"/>
    </xf>
    <xf numFmtId="0" fontId="16" fillId="38" borderId="16" xfId="0" applyFont="1" applyFill="1" applyBorder="1" applyAlignment="1">
      <alignment horizontal="center" vertical="center" wrapText="1"/>
    </xf>
    <xf numFmtId="2" fontId="3" fillId="2" borderId="48" xfId="0" applyNumberFormat="1" applyFont="1" applyFill="1" applyBorder="1" applyAlignment="1">
      <alignment horizontal="center" vertical="center" wrapText="1"/>
    </xf>
    <xf numFmtId="2" fontId="3" fillId="2" borderId="102" xfId="0" applyNumberFormat="1" applyFont="1" applyFill="1" applyBorder="1" applyAlignment="1">
      <alignment horizontal="center" vertical="center" wrapText="1"/>
    </xf>
    <xf numFmtId="0" fontId="23" fillId="41" borderId="79" xfId="0" applyFont="1" applyFill="1" applyBorder="1" applyAlignment="1">
      <alignment horizontal="center" vertical="center"/>
    </xf>
    <xf numFmtId="0" fontId="16" fillId="41" borderId="103" xfId="0" applyFont="1" applyFill="1" applyBorder="1" applyAlignment="1">
      <alignment vertical="center"/>
    </xf>
    <xf numFmtId="0" fontId="16" fillId="6" borderId="60" xfId="0" applyFont="1" applyFill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94" xfId="0" applyFont="1" applyBorder="1" applyAlignment="1">
      <alignment horizontal="center" vertical="center" wrapText="1"/>
    </xf>
    <xf numFmtId="0" fontId="16" fillId="10" borderId="33" xfId="0" applyFont="1" applyFill="1" applyBorder="1" applyAlignment="1">
      <alignment horizontal="center" vertical="center" wrapText="1"/>
    </xf>
    <xf numFmtId="0" fontId="16" fillId="10" borderId="30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8" borderId="90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left"/>
    </xf>
    <xf numFmtId="0" fontId="16" fillId="10" borderId="10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10" borderId="59" xfId="0" applyFont="1" applyFill="1" applyBorder="1" applyAlignment="1">
      <alignment horizontal="center" vertical="center" wrapText="1"/>
    </xf>
    <xf numFmtId="0" fontId="16" fillId="10" borderId="94" xfId="0" applyFont="1" applyFill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0" fillId="41" borderId="0" xfId="0" applyFill="1"/>
    <xf numFmtId="0" fontId="0" fillId="41" borderId="1" xfId="0" applyFill="1" applyBorder="1" applyAlignment="1">
      <alignment horizontal="center"/>
    </xf>
    <xf numFmtId="0" fontId="0" fillId="41" borderId="1" xfId="0" applyFill="1" applyBorder="1"/>
    <xf numFmtId="0" fontId="16" fillId="37" borderId="95" xfId="0" applyFont="1" applyFill="1" applyBorder="1" applyAlignment="1">
      <alignment horizontal="center" vertical="center" wrapText="1"/>
    </xf>
    <xf numFmtId="0" fontId="0" fillId="41" borderId="101" xfId="0" applyFill="1" applyBorder="1" applyAlignment="1">
      <alignment horizontal="center"/>
    </xf>
    <xf numFmtId="0" fontId="0" fillId="41" borderId="90" xfId="0" applyFill="1" applyBorder="1"/>
    <xf numFmtId="0" fontId="16" fillId="0" borderId="30" xfId="0" applyFont="1" applyFill="1" applyBorder="1" applyAlignment="1">
      <alignment horizontal="center" vertical="center" wrapText="1"/>
    </xf>
    <xf numFmtId="0" fontId="16" fillId="10" borderId="99" xfId="0" applyFont="1" applyFill="1" applyBorder="1" applyAlignment="1">
      <alignment vertical="center" wrapText="1"/>
    </xf>
    <xf numFmtId="0" fontId="16" fillId="10" borderId="16" xfId="0" applyFont="1" applyFill="1" applyBorder="1" applyAlignment="1">
      <alignment horizontal="left" vertical="center" wrapText="1"/>
    </xf>
    <xf numFmtId="0" fontId="23" fillId="10" borderId="83" xfId="0" applyFont="1" applyFill="1" applyBorder="1" applyAlignment="1">
      <alignment horizontal="center" vertical="center"/>
    </xf>
    <xf numFmtId="0" fontId="23" fillId="10" borderId="63" xfId="0" applyFont="1" applyFill="1" applyBorder="1" applyAlignment="1">
      <alignment horizontal="center" vertical="center"/>
    </xf>
    <xf numFmtId="0" fontId="23" fillId="40" borderId="64" xfId="0" applyFont="1" applyFill="1" applyBorder="1" applyAlignment="1">
      <alignment horizontal="center" vertical="center"/>
    </xf>
    <xf numFmtId="0" fontId="23" fillId="40" borderId="61" xfId="0" applyFont="1" applyFill="1" applyBorder="1" applyAlignment="1">
      <alignment horizontal="center" vertical="center"/>
    </xf>
    <xf numFmtId="2" fontId="3" fillId="2" borderId="102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/>
    <xf numFmtId="0" fontId="16" fillId="0" borderId="22" xfId="0" applyFont="1" applyBorder="1" applyAlignment="1">
      <alignment horizontal="center" vertical="center" wrapText="1"/>
    </xf>
    <xf numFmtId="0" fontId="16" fillId="10" borderId="10" xfId="0" applyFont="1" applyFill="1" applyBorder="1" applyAlignment="1">
      <alignment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54" xfId="0" applyFont="1" applyFill="1" applyBorder="1" applyAlignment="1">
      <alignment vertical="center" wrapText="1"/>
    </xf>
    <xf numFmtId="0" fontId="23" fillId="0" borderId="98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16" fillId="43" borderId="63" xfId="0" applyFont="1" applyFill="1" applyBorder="1" applyAlignment="1">
      <alignment horizontal="center" vertical="center" wrapText="1"/>
    </xf>
    <xf numFmtId="0" fontId="16" fillId="43" borderId="97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42" borderId="91" xfId="0" applyFont="1" applyFill="1" applyBorder="1" applyAlignment="1">
      <alignment horizontal="center" vertical="center" wrapText="1"/>
    </xf>
    <xf numFmtId="0" fontId="16" fillId="43" borderId="92" xfId="0" applyFont="1" applyFill="1" applyBorder="1" applyAlignment="1">
      <alignment horizontal="center" vertical="center" wrapText="1"/>
    </xf>
    <xf numFmtId="0" fontId="16" fillId="29" borderId="91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0" xfId="0" applyFont="1"/>
    <xf numFmtId="0" fontId="16" fillId="44" borderId="24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51" xfId="0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16" fillId="8" borderId="51" xfId="0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45" borderId="66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8" borderId="90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16" fontId="16" fillId="0" borderId="1" xfId="0" applyNumberFormat="1" applyFont="1" applyBorder="1"/>
    <xf numFmtId="0" fontId="16" fillId="50" borderId="97" xfId="0" applyFont="1" applyFill="1" applyBorder="1" applyAlignment="1">
      <alignment horizontal="center" vertical="center" wrapText="1"/>
    </xf>
    <xf numFmtId="0" fontId="16" fillId="50" borderId="10" xfId="0" applyFont="1" applyFill="1" applyBorder="1" applyAlignment="1">
      <alignment horizontal="center" vertical="center" wrapText="1"/>
    </xf>
    <xf numFmtId="0" fontId="0" fillId="0" borderId="0" xfId="0"/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8" borderId="10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16" fillId="6" borderId="77" xfId="0" applyFont="1" applyFill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6" borderId="101" xfId="0" applyFont="1" applyFill="1" applyBorder="1" applyAlignment="1">
      <alignment horizontal="center" vertical="center" wrapText="1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8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Border="1"/>
    <xf numFmtId="2" fontId="3" fillId="2" borderId="87" xfId="0" applyNumberFormat="1" applyFont="1" applyFill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8" borderId="10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6" fillId="0" borderId="88" xfId="0" applyFont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 wrapText="1"/>
    </xf>
    <xf numFmtId="0" fontId="16" fillId="50" borderId="92" xfId="0" applyFont="1" applyFill="1" applyBorder="1" applyAlignment="1">
      <alignment horizontal="center" vertical="center" wrapText="1"/>
    </xf>
    <xf numFmtId="2" fontId="11" fillId="7" borderId="6" xfId="0" applyNumberFormat="1" applyFont="1" applyFill="1" applyBorder="1" applyAlignment="1">
      <alignment horizontal="center" vertical="center" wrapText="1"/>
    </xf>
    <xf numFmtId="2" fontId="3" fillId="7" borderId="6" xfId="0" applyNumberFormat="1" applyFont="1" applyFill="1" applyBorder="1" applyAlignment="1">
      <alignment horizontal="center" wrapText="1"/>
    </xf>
    <xf numFmtId="167" fontId="16" fillId="0" borderId="2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wrapText="1"/>
    </xf>
    <xf numFmtId="0" fontId="16" fillId="0" borderId="33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16" fillId="43" borderId="61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6" fillId="0" borderId="55" xfId="0" applyFont="1" applyBorder="1" applyAlignment="1">
      <alignment vertical="center" wrapText="1"/>
    </xf>
    <xf numFmtId="0" fontId="16" fillId="0" borderId="75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 wrapText="1"/>
    </xf>
    <xf numFmtId="0" fontId="16" fillId="0" borderId="66" xfId="0" applyFont="1" applyFill="1" applyBorder="1" applyAlignment="1">
      <alignment vertical="center" wrapText="1"/>
    </xf>
    <xf numFmtId="0" fontId="16" fillId="0" borderId="8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44" borderId="81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6" fillId="0" borderId="22" xfId="0" applyFont="1" applyBorder="1" applyAlignment="1">
      <alignment vertical="center" wrapText="1"/>
    </xf>
    <xf numFmtId="0" fontId="23" fillId="6" borderId="86" xfId="0" applyFont="1" applyFill="1" applyBorder="1" applyAlignment="1">
      <alignment horizontal="center" vertical="center"/>
    </xf>
    <xf numFmtId="0" fontId="23" fillId="6" borderId="5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vertic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vertical="center" wrapText="1"/>
    </xf>
    <xf numFmtId="0" fontId="23" fillId="0" borderId="60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vertical="center" wrapText="1"/>
    </xf>
    <xf numFmtId="0" fontId="23" fillId="0" borderId="7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center" wrapText="1"/>
    </xf>
    <xf numFmtId="0" fontId="23" fillId="0" borderId="6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left" vertical="center" wrapText="1"/>
    </xf>
    <xf numFmtId="0" fontId="16" fillId="0" borderId="51" xfId="0" applyFont="1" applyFill="1" applyBorder="1" applyAlignment="1">
      <alignment horizontal="left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wrapText="1"/>
    </xf>
    <xf numFmtId="0" fontId="16" fillId="0" borderId="16" xfId="0" applyFont="1" applyFill="1" applyBorder="1" applyAlignment="1">
      <alignment vertical="center" wrapText="1"/>
    </xf>
    <xf numFmtId="0" fontId="16" fillId="0" borderId="52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 wrapText="1"/>
    </xf>
    <xf numFmtId="0" fontId="16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0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16" fillId="0" borderId="80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16" fillId="0" borderId="98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9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3" fillId="0" borderId="8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6" fillId="0" borderId="82" xfId="0" applyFont="1" applyFill="1" applyBorder="1" applyAlignment="1">
      <alignment horizontal="center" vertical="center" wrapText="1"/>
    </xf>
    <xf numFmtId="0" fontId="16" fillId="41" borderId="66" xfId="0" applyFont="1" applyFill="1" applyBorder="1" applyAlignment="1">
      <alignment horizontal="center" vertical="center" wrapText="1"/>
    </xf>
    <xf numFmtId="0" fontId="16" fillId="41" borderId="89" xfId="0" applyFont="1" applyFill="1" applyBorder="1" applyAlignment="1">
      <alignment horizontal="center" vertical="center" wrapText="1"/>
    </xf>
    <xf numFmtId="0" fontId="16" fillId="41" borderId="17" xfId="0" applyFont="1" applyFill="1" applyBorder="1" applyAlignment="1">
      <alignment horizontal="center" vertical="center"/>
    </xf>
    <xf numFmtId="0" fontId="16" fillId="41" borderId="16" xfId="0" applyFont="1" applyFill="1" applyBorder="1" applyAlignment="1">
      <alignment horizontal="center" vertical="center"/>
    </xf>
    <xf numFmtId="0" fontId="23" fillId="41" borderId="97" xfId="0" applyFont="1" applyFill="1" applyBorder="1" applyAlignment="1">
      <alignment horizontal="center" vertical="center" wrapText="1"/>
    </xf>
    <xf numFmtId="0" fontId="23" fillId="41" borderId="90" xfId="0" applyFont="1" applyFill="1" applyBorder="1" applyAlignment="1">
      <alignment horizontal="center" vertical="center" wrapText="1"/>
    </xf>
    <xf numFmtId="0" fontId="23" fillId="41" borderId="9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1" xfId="0" applyFont="1" applyBorder="1" applyAlignment="1"/>
    <xf numFmtId="0" fontId="13" fillId="0" borderId="1" xfId="0" applyFont="1" applyBorder="1" applyAlignment="1">
      <alignment horizontal="center" vertical="center" wrapText="1"/>
    </xf>
    <xf numFmtId="15" fontId="16" fillId="0" borderId="1" xfId="0" applyNumberFormat="1" applyFont="1" applyBorder="1" applyAlignment="1">
      <alignment horizontal="right"/>
    </xf>
    <xf numFmtId="165" fontId="6" fillId="0" borderId="12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left"/>
    </xf>
    <xf numFmtId="0" fontId="16" fillId="0" borderId="31" xfId="0" applyFont="1" applyBorder="1" applyAlignment="1"/>
    <xf numFmtId="0" fontId="3" fillId="0" borderId="3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164" fontId="6" fillId="0" borderId="1" xfId="0" applyNumberFormat="1" applyFont="1" applyBorder="1" applyAlignment="1" applyProtection="1"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15" fontId="6" fillId="0" borderId="1" xfId="0" applyNumberFormat="1" applyFont="1" applyBorder="1" applyAlignment="1" applyProtection="1">
      <alignment horizontal="right"/>
      <protection locked="0"/>
    </xf>
    <xf numFmtId="165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164" fontId="6" fillId="0" borderId="1" xfId="0" applyNumberFormat="1" applyFont="1" applyFill="1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6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5" borderId="6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6" fillId="12" borderId="42" xfId="0" applyFont="1" applyFill="1" applyBorder="1" applyAlignment="1" applyProtection="1">
      <alignment horizontal="center"/>
      <protection locked="0"/>
    </xf>
    <xf numFmtId="0" fontId="7" fillId="0" borderId="114" xfId="0" applyFont="1" applyBorder="1" applyProtection="1"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 wrapText="1"/>
      <protection locked="0"/>
    </xf>
    <xf numFmtId="0" fontId="7" fillId="3" borderId="59" xfId="0" applyFont="1" applyFill="1" applyBorder="1" applyAlignment="1" applyProtection="1">
      <alignment horizontal="center"/>
      <protection locked="0"/>
    </xf>
    <xf numFmtId="2" fontId="8" fillId="17" borderId="35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51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51" xfId="0" applyNumberFormat="1" applyFont="1" applyFill="1" applyBorder="1" applyAlignment="1" applyProtection="1">
      <alignment horizontal="center" vertical="center"/>
      <protection locked="0"/>
    </xf>
    <xf numFmtId="2" fontId="8" fillId="42" borderId="51" xfId="0" applyNumberFormat="1" applyFont="1" applyFill="1" applyBorder="1" applyAlignment="1" applyProtection="1">
      <alignment horizontal="center" vertical="center"/>
      <protection locked="0"/>
    </xf>
    <xf numFmtId="2" fontId="8" fillId="50" borderId="51" xfId="0" applyNumberFormat="1" applyFont="1" applyFill="1" applyBorder="1" applyAlignment="1" applyProtection="1">
      <alignment horizontal="center" vertical="center"/>
      <protection locked="0"/>
    </xf>
    <xf numFmtId="2" fontId="8" fillId="25" borderId="35" xfId="0" applyNumberFormat="1" applyFont="1" applyFill="1" applyBorder="1" applyAlignment="1" applyProtection="1">
      <alignment horizontal="center" vertical="center" wrapText="1"/>
      <protection locked="0"/>
    </xf>
    <xf numFmtId="2" fontId="8" fillId="25" borderId="51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35" xfId="0" applyNumberFormat="1" applyFont="1" applyFill="1" applyBorder="1" applyAlignment="1" applyProtection="1">
      <alignment horizontal="center" vertical="center"/>
      <protection locked="0"/>
    </xf>
    <xf numFmtId="2" fontId="8" fillId="52" borderId="35" xfId="0" applyNumberFormat="1" applyFont="1" applyFill="1" applyBorder="1" applyAlignment="1" applyProtection="1">
      <alignment horizontal="center" vertical="center"/>
      <protection locked="0"/>
    </xf>
    <xf numFmtId="2" fontId="8" fillId="50" borderId="51" xfId="1" applyNumberFormat="1" applyFont="1" applyFill="1" applyBorder="1" applyAlignment="1" applyProtection="1">
      <alignment horizontal="center" vertical="center" wrapText="1"/>
      <protection locked="0"/>
    </xf>
    <xf numFmtId="2" fontId="8" fillId="29" borderId="51" xfId="1" applyNumberFormat="1" applyFont="1" applyFill="1" applyBorder="1" applyAlignment="1" applyProtection="1">
      <alignment horizontal="center" vertical="center" wrapText="1"/>
      <protection locked="0"/>
    </xf>
    <xf numFmtId="2" fontId="8" fillId="44" borderId="51" xfId="1" applyNumberFormat="1" applyFont="1" applyFill="1" applyBorder="1" applyAlignment="1" applyProtection="1">
      <alignment horizontal="center" vertical="center" wrapText="1"/>
      <protection locked="0"/>
    </xf>
    <xf numFmtId="2" fontId="8" fillId="21" borderId="5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39" xfId="0" applyFont="1" applyFill="1" applyBorder="1" applyAlignment="1" applyProtection="1">
      <alignment vertical="center" wrapText="1"/>
      <protection locked="0"/>
    </xf>
    <xf numFmtId="0" fontId="16" fillId="5" borderId="6" xfId="0" applyFont="1" applyFill="1" applyBorder="1" applyProtection="1">
      <protection locked="0"/>
    </xf>
    <xf numFmtId="0" fontId="16" fillId="12" borderId="38" xfId="0" applyFont="1" applyFill="1" applyBorder="1" applyAlignment="1" applyProtection="1">
      <alignment horizontal="center"/>
      <protection locked="0"/>
    </xf>
    <xf numFmtId="0" fontId="7" fillId="12" borderId="7" xfId="0" applyFont="1" applyFill="1" applyBorder="1" applyAlignment="1" applyProtection="1">
      <alignment horizontal="left" shrinkToFit="1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2" fontId="8" fillId="17" borderId="13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10" xfId="0" applyNumberFormat="1" applyFont="1" applyFill="1" applyBorder="1" applyAlignment="1" applyProtection="1">
      <alignment horizontal="center" vertical="center"/>
      <protection locked="0"/>
    </xf>
    <xf numFmtId="2" fontId="8" fillId="42" borderId="10" xfId="0" applyNumberFormat="1" applyFont="1" applyFill="1" applyBorder="1" applyAlignment="1" applyProtection="1">
      <alignment horizontal="center" vertical="center"/>
      <protection locked="0"/>
    </xf>
    <xf numFmtId="2" fontId="8" fillId="50" borderId="10" xfId="0" applyNumberFormat="1" applyFont="1" applyFill="1" applyBorder="1" applyAlignment="1" applyProtection="1">
      <alignment horizontal="center" vertical="center"/>
      <protection locked="0"/>
    </xf>
    <xf numFmtId="2" fontId="8" fillId="25" borderId="13" xfId="0" applyNumberFormat="1" applyFont="1" applyFill="1" applyBorder="1" applyAlignment="1" applyProtection="1">
      <alignment horizontal="center" vertical="center" wrapText="1"/>
      <protection locked="0"/>
    </xf>
    <xf numFmtId="2" fontId="8" fillId="25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13" xfId="0" applyNumberFormat="1" applyFont="1" applyFill="1" applyBorder="1" applyAlignment="1" applyProtection="1">
      <alignment horizontal="center" vertical="center"/>
      <protection locked="0"/>
    </xf>
    <xf numFmtId="2" fontId="8" fillId="52" borderId="13" xfId="0" applyNumberFormat="1" applyFont="1" applyFill="1" applyBorder="1" applyAlignment="1" applyProtection="1">
      <alignment horizontal="center" vertical="center"/>
      <protection locked="0"/>
    </xf>
    <xf numFmtId="2" fontId="8" fillId="50" borderId="10" xfId="1" applyNumberFormat="1" applyFont="1" applyFill="1" applyBorder="1" applyAlignment="1" applyProtection="1">
      <alignment horizontal="center" vertical="center" wrapText="1"/>
      <protection locked="0"/>
    </xf>
    <xf numFmtId="2" fontId="8" fillId="29" borderId="10" xfId="1" applyNumberFormat="1" applyFont="1" applyFill="1" applyBorder="1" applyAlignment="1" applyProtection="1">
      <alignment horizontal="center" vertical="center" wrapText="1"/>
      <protection locked="0"/>
    </xf>
    <xf numFmtId="2" fontId="8" fillId="44" borderId="10" xfId="1" applyNumberFormat="1" applyFont="1" applyFill="1" applyBorder="1" applyAlignment="1" applyProtection="1">
      <alignment horizontal="center" vertical="center" wrapText="1"/>
      <protection locked="0"/>
    </xf>
    <xf numFmtId="2" fontId="8" fillId="21" borderId="1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Protection="1"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16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2" fontId="8" fillId="17" borderId="15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16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16" xfId="0" applyNumberFormat="1" applyFont="1" applyFill="1" applyBorder="1" applyAlignment="1" applyProtection="1">
      <alignment horizontal="center" vertical="center"/>
      <protection locked="0"/>
    </xf>
    <xf numFmtId="2" fontId="8" fillId="42" borderId="16" xfId="0" applyNumberFormat="1" applyFont="1" applyFill="1" applyBorder="1" applyAlignment="1" applyProtection="1">
      <alignment horizontal="center" vertical="center"/>
      <protection locked="0"/>
    </xf>
    <xf numFmtId="2" fontId="8" fillId="50" borderId="16" xfId="0" applyNumberFormat="1" applyFont="1" applyFill="1" applyBorder="1" applyAlignment="1" applyProtection="1">
      <alignment horizontal="center" vertical="center"/>
      <protection locked="0"/>
    </xf>
    <xf numFmtId="2" fontId="8" fillId="25" borderId="15" xfId="0" applyNumberFormat="1" applyFont="1" applyFill="1" applyBorder="1" applyAlignment="1" applyProtection="1">
      <alignment horizontal="center" vertical="center" wrapText="1"/>
      <protection locked="0"/>
    </xf>
    <xf numFmtId="2" fontId="8" fillId="25" borderId="16" xfId="0" applyNumberFormat="1" applyFont="1" applyFill="1" applyBorder="1" applyAlignment="1" applyProtection="1">
      <alignment horizontal="center" vertical="center" wrapText="1"/>
      <protection locked="0"/>
    </xf>
    <xf numFmtId="2" fontId="8" fillId="17" borderId="15" xfId="0" applyNumberFormat="1" applyFont="1" applyFill="1" applyBorder="1" applyAlignment="1" applyProtection="1">
      <alignment horizontal="center" vertical="center"/>
      <protection locked="0"/>
    </xf>
    <xf numFmtId="2" fontId="8" fillId="52" borderId="15" xfId="0" applyNumberFormat="1" applyFont="1" applyFill="1" applyBorder="1" applyAlignment="1" applyProtection="1">
      <alignment horizontal="center" vertical="center"/>
      <protection locked="0"/>
    </xf>
    <xf numFmtId="2" fontId="8" fillId="50" borderId="16" xfId="1" applyNumberFormat="1" applyFont="1" applyFill="1" applyBorder="1" applyAlignment="1" applyProtection="1">
      <alignment horizontal="center" vertical="center" wrapText="1"/>
      <protection locked="0"/>
    </xf>
    <xf numFmtId="2" fontId="8" fillId="29" borderId="16" xfId="1" applyNumberFormat="1" applyFont="1" applyFill="1" applyBorder="1" applyAlignment="1" applyProtection="1">
      <alignment horizontal="center" vertical="center" wrapText="1"/>
      <protection locked="0"/>
    </xf>
    <xf numFmtId="2" fontId="8" fillId="44" borderId="16" xfId="1" applyNumberFormat="1" applyFont="1" applyFill="1" applyBorder="1" applyAlignment="1" applyProtection="1">
      <alignment horizontal="center" vertical="center" wrapText="1"/>
      <protection locked="0"/>
    </xf>
    <xf numFmtId="2" fontId="8" fillId="21" borderId="16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2" fontId="8" fillId="17" borderId="51" xfId="0" applyNumberFormat="1" applyFont="1" applyFill="1" applyBorder="1" applyAlignment="1" applyProtection="1">
      <alignment horizontal="center" vertical="center"/>
    </xf>
    <xf numFmtId="2" fontId="8" fillId="17" borderId="10" xfId="0" applyNumberFormat="1" applyFont="1" applyFill="1" applyBorder="1" applyAlignment="1" applyProtection="1">
      <alignment horizontal="center" vertical="center"/>
    </xf>
    <xf numFmtId="2" fontId="8" fillId="17" borderId="16" xfId="0" applyNumberFormat="1" applyFont="1" applyFill="1" applyBorder="1" applyAlignment="1" applyProtection="1">
      <alignment horizontal="center" vertical="center"/>
    </xf>
    <xf numFmtId="2" fontId="8" fillId="44" borderId="51" xfId="0" applyNumberFormat="1" applyFont="1" applyFill="1" applyBorder="1" applyAlignment="1" applyProtection="1">
      <alignment horizontal="center" vertical="center"/>
    </xf>
    <xf numFmtId="2" fontId="8" fillId="44" borderId="10" xfId="0" applyNumberFormat="1" applyFont="1" applyFill="1" applyBorder="1" applyAlignment="1" applyProtection="1">
      <alignment horizontal="center" vertical="center"/>
    </xf>
    <xf numFmtId="2" fontId="8" fillId="44" borderId="16" xfId="0" applyNumberFormat="1" applyFont="1" applyFill="1" applyBorder="1" applyAlignment="1" applyProtection="1">
      <alignment horizontal="center" vertical="center"/>
    </xf>
    <xf numFmtId="2" fontId="8" fillId="42" borderId="51" xfId="0" applyNumberFormat="1" applyFont="1" applyFill="1" applyBorder="1" applyAlignment="1" applyProtection="1">
      <alignment horizontal="center" vertical="center"/>
    </xf>
    <xf numFmtId="2" fontId="8" fillId="42" borderId="10" xfId="0" applyNumberFormat="1" applyFont="1" applyFill="1" applyBorder="1" applyAlignment="1" applyProtection="1">
      <alignment horizontal="center" vertical="center"/>
    </xf>
    <xf numFmtId="2" fontId="8" fillId="42" borderId="16" xfId="0" applyNumberFormat="1" applyFont="1" applyFill="1" applyBorder="1" applyAlignment="1" applyProtection="1">
      <alignment horizontal="center" vertical="center"/>
    </xf>
    <xf numFmtId="2" fontId="8" fillId="50" borderId="51" xfId="0" applyNumberFormat="1" applyFont="1" applyFill="1" applyBorder="1" applyAlignment="1" applyProtection="1">
      <alignment horizontal="center" vertical="center"/>
    </xf>
    <xf numFmtId="2" fontId="8" fillId="50" borderId="10" xfId="0" applyNumberFormat="1" applyFont="1" applyFill="1" applyBorder="1" applyAlignment="1" applyProtection="1">
      <alignment horizontal="center" vertical="center"/>
    </xf>
    <xf numFmtId="2" fontId="8" fillId="50" borderId="16" xfId="0" applyNumberFormat="1" applyFont="1" applyFill="1" applyBorder="1" applyAlignment="1" applyProtection="1">
      <alignment horizontal="center" vertical="center"/>
    </xf>
    <xf numFmtId="2" fontId="9" fillId="11" borderId="52" xfId="0" applyNumberFormat="1" applyFont="1" applyFill="1" applyBorder="1" applyAlignment="1" applyProtection="1">
      <alignment horizontal="center" vertical="center"/>
    </xf>
    <xf numFmtId="2" fontId="9" fillId="11" borderId="14" xfId="0" applyNumberFormat="1" applyFont="1" applyFill="1" applyBorder="1" applyAlignment="1" applyProtection="1">
      <alignment horizontal="center" vertical="center"/>
    </xf>
    <xf numFmtId="2" fontId="9" fillId="11" borderId="17" xfId="0" applyNumberFormat="1" applyFont="1" applyFill="1" applyBorder="1" applyAlignment="1" applyProtection="1">
      <alignment horizontal="center" vertical="center"/>
    </xf>
    <xf numFmtId="2" fontId="8" fillId="25" borderId="51" xfId="0" applyNumberFormat="1" applyFont="1" applyFill="1" applyBorder="1" applyAlignment="1" applyProtection="1">
      <alignment horizontal="center" vertical="center"/>
    </xf>
    <xf numFmtId="2" fontId="8" fillId="25" borderId="10" xfId="0" applyNumberFormat="1" applyFont="1" applyFill="1" applyBorder="1" applyAlignment="1" applyProtection="1">
      <alignment horizontal="center" vertical="center"/>
    </xf>
    <xf numFmtId="2" fontId="8" fillId="25" borderId="16" xfId="0" applyNumberFormat="1" applyFont="1" applyFill="1" applyBorder="1" applyAlignment="1" applyProtection="1">
      <alignment horizontal="center" vertical="center"/>
    </xf>
    <xf numFmtId="2" fontId="9" fillId="20" borderId="52" xfId="0" applyNumberFormat="1" applyFont="1" applyFill="1" applyBorder="1" applyAlignment="1" applyProtection="1">
      <alignment horizontal="center" vertical="center"/>
    </xf>
    <xf numFmtId="2" fontId="9" fillId="20" borderId="14" xfId="0" applyNumberFormat="1" applyFont="1" applyFill="1" applyBorder="1" applyAlignment="1" applyProtection="1">
      <alignment horizontal="center" vertical="center"/>
    </xf>
    <xf numFmtId="2" fontId="9" fillId="20" borderId="17" xfId="0" applyNumberFormat="1" applyFont="1" applyFill="1" applyBorder="1" applyAlignment="1" applyProtection="1">
      <alignment horizontal="center" vertical="center"/>
    </xf>
    <xf numFmtId="2" fontId="9" fillId="18" borderId="52" xfId="0" applyNumberFormat="1" applyFont="1" applyFill="1" applyBorder="1" applyAlignment="1" applyProtection="1">
      <alignment horizontal="center" vertical="center"/>
    </xf>
    <xf numFmtId="2" fontId="9" fillId="18" borderId="14" xfId="0" applyNumberFormat="1" applyFont="1" applyFill="1" applyBorder="1" applyAlignment="1" applyProtection="1">
      <alignment horizontal="center" vertical="center"/>
    </xf>
    <xf numFmtId="2" fontId="9" fillId="18" borderId="17" xfId="0" applyNumberFormat="1" applyFont="1" applyFill="1" applyBorder="1" applyAlignment="1" applyProtection="1">
      <alignment horizontal="center" vertical="center"/>
    </xf>
    <xf numFmtId="2" fontId="8" fillId="31" borderId="51" xfId="1" applyNumberFormat="1" applyFont="1" applyFill="1" applyBorder="1" applyAlignment="1" applyProtection="1">
      <alignment horizontal="center" vertical="center" wrapText="1"/>
    </xf>
    <xf numFmtId="2" fontId="8" fillId="31" borderId="10" xfId="1" applyNumberFormat="1" applyFont="1" applyFill="1" applyBorder="1" applyAlignment="1" applyProtection="1">
      <alignment horizontal="center" vertical="center" wrapText="1"/>
    </xf>
    <xf numFmtId="2" fontId="8" fillId="31" borderId="16" xfId="1" applyNumberFormat="1" applyFont="1" applyFill="1" applyBorder="1" applyAlignment="1" applyProtection="1">
      <alignment horizontal="center" vertical="center" wrapText="1"/>
    </xf>
    <xf numFmtId="2" fontId="8" fillId="50" borderId="51" xfId="1" applyNumberFormat="1" applyFont="1" applyFill="1" applyBorder="1" applyAlignment="1" applyProtection="1">
      <alignment horizontal="center" vertical="center" wrapText="1"/>
    </xf>
    <xf numFmtId="2" fontId="8" fillId="50" borderId="10" xfId="1" applyNumberFormat="1" applyFont="1" applyFill="1" applyBorder="1" applyAlignment="1" applyProtection="1">
      <alignment horizontal="center" vertical="center" wrapText="1"/>
    </xf>
    <xf numFmtId="2" fontId="8" fillId="50" borderId="16" xfId="1" applyNumberFormat="1" applyFont="1" applyFill="1" applyBorder="1" applyAlignment="1" applyProtection="1">
      <alignment horizontal="center" vertical="center" wrapText="1"/>
    </xf>
    <xf numFmtId="2" fontId="8" fillId="29" borderId="51" xfId="1" applyNumberFormat="1" applyFont="1" applyFill="1" applyBorder="1" applyAlignment="1" applyProtection="1">
      <alignment horizontal="center" vertical="center" wrapText="1"/>
    </xf>
    <xf numFmtId="2" fontId="8" fillId="29" borderId="10" xfId="1" applyNumberFormat="1" applyFont="1" applyFill="1" applyBorder="1" applyAlignment="1" applyProtection="1">
      <alignment horizontal="center" vertical="center" wrapText="1"/>
    </xf>
    <xf numFmtId="2" fontId="8" fillId="29" borderId="16" xfId="1" applyNumberFormat="1" applyFont="1" applyFill="1" applyBorder="1" applyAlignment="1" applyProtection="1">
      <alignment horizontal="center" vertical="center" wrapText="1"/>
    </xf>
    <xf numFmtId="2" fontId="8" fillId="44" borderId="51" xfId="1" applyNumberFormat="1" applyFont="1" applyFill="1" applyBorder="1" applyAlignment="1" applyProtection="1">
      <alignment horizontal="center" vertical="center" wrapText="1"/>
    </xf>
    <xf numFmtId="2" fontId="8" fillId="44" borderId="10" xfId="1" applyNumberFormat="1" applyFont="1" applyFill="1" applyBorder="1" applyAlignment="1" applyProtection="1">
      <alignment horizontal="center" vertical="center" wrapText="1"/>
    </xf>
    <xf numFmtId="2" fontId="8" fillId="44" borderId="16" xfId="1" applyNumberFormat="1" applyFont="1" applyFill="1" applyBorder="1" applyAlignment="1" applyProtection="1">
      <alignment horizontal="center" vertical="center" wrapText="1"/>
    </xf>
    <xf numFmtId="2" fontId="8" fillId="21" borderId="51" xfId="1" applyNumberFormat="1" applyFont="1" applyFill="1" applyBorder="1" applyAlignment="1" applyProtection="1">
      <alignment horizontal="center" vertical="center" wrapText="1"/>
    </xf>
    <xf numFmtId="2" fontId="8" fillId="21" borderId="10" xfId="1" applyNumberFormat="1" applyFont="1" applyFill="1" applyBorder="1" applyAlignment="1" applyProtection="1">
      <alignment horizontal="center" vertical="center" wrapText="1"/>
    </xf>
    <xf numFmtId="2" fontId="8" fillId="21" borderId="16" xfId="1" applyNumberFormat="1" applyFont="1" applyFill="1" applyBorder="1" applyAlignment="1" applyProtection="1">
      <alignment horizontal="center" vertical="center" wrapText="1"/>
    </xf>
    <xf numFmtId="2" fontId="9" fillId="3" borderId="52" xfId="0" applyNumberFormat="1" applyFont="1" applyFill="1" applyBorder="1" applyAlignment="1" applyProtection="1">
      <alignment horizontal="center" vertical="center"/>
    </xf>
    <xf numFmtId="2" fontId="9" fillId="22" borderId="46" xfId="0" applyNumberFormat="1" applyFont="1" applyFill="1" applyBorder="1" applyAlignment="1" applyProtection="1">
      <alignment horizontal="center" vertical="center"/>
    </xf>
    <xf numFmtId="2" fontId="9" fillId="3" borderId="14" xfId="0" applyNumberFormat="1" applyFont="1" applyFill="1" applyBorder="1" applyAlignment="1" applyProtection="1">
      <alignment horizontal="center" vertical="center"/>
    </xf>
    <xf numFmtId="2" fontId="9" fillId="22" borderId="91" xfId="0" applyNumberFormat="1" applyFont="1" applyFill="1" applyBorder="1" applyAlignment="1" applyProtection="1">
      <alignment horizontal="center" vertical="center"/>
    </xf>
    <xf numFmtId="2" fontId="9" fillId="3" borderId="17" xfId="0" applyNumberFormat="1" applyFont="1" applyFill="1" applyBorder="1" applyAlignment="1" applyProtection="1">
      <alignment horizontal="center" vertical="center"/>
    </xf>
    <xf numFmtId="2" fontId="9" fillId="22" borderId="92" xfId="0" applyNumberFormat="1" applyFont="1" applyFill="1" applyBorder="1" applyAlignment="1" applyProtection="1">
      <alignment horizontal="center" vertical="center"/>
    </xf>
    <xf numFmtId="2" fontId="9" fillId="22" borderId="75" xfId="0" applyNumberFormat="1" applyFont="1" applyFill="1" applyBorder="1" applyAlignment="1" applyProtection="1">
      <alignment horizontal="center" vertical="center"/>
    </xf>
    <xf numFmtId="0" fontId="16" fillId="0" borderId="65" xfId="0" applyFont="1" applyBorder="1"/>
    <xf numFmtId="2" fontId="3" fillId="2" borderId="84" xfId="0" applyNumberFormat="1" applyFont="1" applyFill="1" applyBorder="1" applyAlignment="1">
      <alignment horizontal="center" vertical="center" wrapText="1"/>
    </xf>
    <xf numFmtId="2" fontId="3" fillId="2" borderId="65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4" fillId="5" borderId="6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57" xfId="0" applyFont="1" applyBorder="1" applyProtection="1">
      <protection locked="0"/>
    </xf>
    <xf numFmtId="2" fontId="8" fillId="19" borderId="35" xfId="0" applyNumberFormat="1" applyFont="1" applyFill="1" applyBorder="1" applyAlignment="1" applyProtection="1">
      <alignment horizontal="center" vertical="center" wrapText="1"/>
      <protection locked="0"/>
    </xf>
    <xf numFmtId="2" fontId="8" fillId="19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locked="0"/>
    </xf>
    <xf numFmtId="164" fontId="6" fillId="0" borderId="82" xfId="0" applyNumberFormat="1" applyFont="1" applyBorder="1" applyAlignment="1" applyProtection="1">
      <protection locked="0"/>
    </xf>
    <xf numFmtId="15" fontId="6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18" fillId="10" borderId="19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166" fontId="8" fillId="13" borderId="18" xfId="0" applyNumberFormat="1" applyFont="1" applyFill="1" applyBorder="1" applyAlignment="1" applyProtection="1">
      <alignment horizontal="center"/>
      <protection locked="0"/>
    </xf>
    <xf numFmtId="2" fontId="8" fillId="48" borderId="19" xfId="0" applyNumberFormat="1" applyFont="1" applyFill="1" applyBorder="1" applyAlignment="1" applyProtection="1">
      <alignment horizontal="center" vertical="center"/>
      <protection locked="0"/>
    </xf>
    <xf numFmtId="2" fontId="24" fillId="13" borderId="18" xfId="0" applyNumberFormat="1" applyFont="1" applyFill="1" applyBorder="1" applyAlignment="1" applyProtection="1">
      <alignment horizontal="center" vertical="center" wrapText="1"/>
      <protection locked="0"/>
    </xf>
    <xf numFmtId="2" fontId="24" fillId="13" borderId="19" xfId="0" applyNumberFormat="1" applyFont="1" applyFill="1" applyBorder="1" applyAlignment="1" applyProtection="1">
      <alignment horizontal="center" vertical="center" wrapText="1"/>
      <protection locked="0"/>
    </xf>
    <xf numFmtId="2" fontId="8" fillId="13" borderId="19" xfId="0" applyNumberFormat="1" applyFont="1" applyFill="1" applyBorder="1" applyAlignment="1" applyProtection="1">
      <alignment horizontal="center" vertical="center"/>
      <protection locked="0"/>
    </xf>
    <xf numFmtId="2" fontId="8" fillId="13" borderId="99" xfId="0" applyNumberFormat="1" applyFont="1" applyFill="1" applyBorder="1" applyAlignment="1" applyProtection="1">
      <alignment horizontal="center" vertical="center"/>
      <protection locked="0"/>
    </xf>
    <xf numFmtId="2" fontId="8" fillId="51" borderId="12" xfId="0" applyNumberFormat="1" applyFont="1" applyFill="1" applyBorder="1" applyAlignment="1" applyProtection="1">
      <alignment horizontal="center" vertical="center"/>
      <protection locked="0"/>
    </xf>
    <xf numFmtId="2" fontId="8" fillId="49" borderId="59" xfId="0" applyNumberFormat="1" applyFont="1" applyFill="1" applyBorder="1" applyAlignment="1" applyProtection="1">
      <alignment horizontal="center" vertical="center"/>
      <protection locked="0"/>
    </xf>
    <xf numFmtId="2" fontId="8" fillId="13" borderId="18" xfId="0" applyNumberFormat="1" applyFont="1" applyFill="1" applyBorder="1" applyAlignment="1" applyProtection="1">
      <alignment horizontal="center" vertical="center"/>
      <protection locked="0"/>
    </xf>
    <xf numFmtId="2" fontId="8" fillId="44" borderId="18" xfId="0" applyNumberFormat="1" applyFont="1" applyFill="1" applyBorder="1" applyAlignment="1" applyProtection="1">
      <alignment horizontal="center" vertical="center"/>
      <protection locked="0"/>
    </xf>
    <xf numFmtId="166" fontId="8" fillId="26" borderId="18" xfId="4" applyNumberFormat="1" applyFont="1" applyFill="1" applyBorder="1" applyAlignment="1" applyProtection="1">
      <alignment horizontal="center"/>
      <protection locked="0"/>
    </xf>
    <xf numFmtId="2" fontId="8" fillId="50" borderId="19" xfId="0" applyNumberFormat="1" applyFont="1" applyFill="1" applyBorder="1" applyAlignment="1" applyProtection="1">
      <alignment horizontal="center" vertical="center"/>
      <protection locked="0"/>
    </xf>
    <xf numFmtId="0" fontId="16" fillId="35" borderId="19" xfId="0" applyFont="1" applyFill="1" applyBorder="1" applyAlignment="1" applyProtection="1">
      <alignment horizontal="center"/>
      <protection locked="0"/>
    </xf>
    <xf numFmtId="166" fontId="16" fillId="21" borderId="59" xfId="1" applyNumberFormat="1" applyFont="1" applyFill="1" applyBorder="1" applyAlignment="1" applyProtection="1">
      <alignment horizontal="center"/>
      <protection locked="0"/>
    </xf>
    <xf numFmtId="0" fontId="7" fillId="3" borderId="37" xfId="0" applyFont="1" applyFill="1" applyBorder="1" applyAlignment="1" applyProtection="1">
      <alignment wrapText="1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18" fillId="10" borderId="10" xfId="0" applyFont="1" applyFill="1" applyBorder="1" applyProtection="1">
      <protection locked="0"/>
    </xf>
    <xf numFmtId="166" fontId="8" fillId="13" borderId="13" xfId="0" applyNumberFormat="1" applyFont="1" applyFill="1" applyBorder="1" applyAlignment="1" applyProtection="1">
      <alignment horizontal="center"/>
      <protection locked="0"/>
    </xf>
    <xf numFmtId="2" fontId="8" fillId="48" borderId="10" xfId="0" applyNumberFormat="1" applyFont="1" applyFill="1" applyBorder="1" applyAlignment="1" applyProtection="1">
      <alignment horizontal="center" vertical="center"/>
      <protection locked="0"/>
    </xf>
    <xf numFmtId="2" fontId="24" fillId="13" borderId="13" xfId="0" applyNumberFormat="1" applyFont="1" applyFill="1" applyBorder="1" applyAlignment="1" applyProtection="1">
      <alignment horizontal="center" vertical="center" wrapText="1"/>
      <protection locked="0"/>
    </xf>
    <xf numFmtId="2" fontId="24" fillId="13" borderId="10" xfId="0" applyNumberFormat="1" applyFont="1" applyFill="1" applyBorder="1" applyAlignment="1" applyProtection="1">
      <alignment horizontal="center" vertical="center" wrapText="1"/>
      <protection locked="0"/>
    </xf>
    <xf numFmtId="2" fontId="8" fillId="13" borderId="10" xfId="0" applyNumberFormat="1" applyFont="1" applyFill="1" applyBorder="1" applyAlignment="1" applyProtection="1">
      <alignment horizontal="center" vertical="center"/>
      <protection locked="0"/>
    </xf>
    <xf numFmtId="2" fontId="8" fillId="13" borderId="13" xfId="0" applyNumberFormat="1" applyFont="1" applyFill="1" applyBorder="1" applyAlignment="1" applyProtection="1">
      <alignment horizontal="center" vertical="center"/>
      <protection locked="0"/>
    </xf>
    <xf numFmtId="2" fontId="8" fillId="44" borderId="13" xfId="0" applyNumberFormat="1" applyFont="1" applyFill="1" applyBorder="1" applyAlignment="1" applyProtection="1">
      <alignment horizontal="center" vertical="center"/>
      <protection locked="0"/>
    </xf>
    <xf numFmtId="166" fontId="8" fillId="26" borderId="13" xfId="4" applyNumberFormat="1" applyFont="1" applyFill="1" applyBorder="1" applyAlignment="1" applyProtection="1">
      <alignment horizontal="center"/>
      <protection locked="0"/>
    </xf>
    <xf numFmtId="0" fontId="16" fillId="35" borderId="10" xfId="0" applyFont="1" applyFill="1" applyBorder="1" applyAlignment="1" applyProtection="1">
      <alignment horizontal="center"/>
      <protection locked="0"/>
    </xf>
    <xf numFmtId="166" fontId="16" fillId="21" borderId="30" xfId="1" applyNumberFormat="1" applyFont="1" applyFill="1" applyBorder="1" applyAlignment="1" applyProtection="1">
      <alignment horizontal="center"/>
      <protection locked="0"/>
    </xf>
    <xf numFmtId="0" fontId="7" fillId="3" borderId="39" xfId="0" applyFont="1" applyFill="1" applyBorder="1" applyAlignment="1" applyProtection="1">
      <alignment wrapText="1"/>
      <protection locked="0"/>
    </xf>
    <xf numFmtId="2" fontId="24" fillId="13" borderId="8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wrapText="1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18" fillId="10" borderId="16" xfId="0" applyFont="1" applyFill="1" applyBorder="1" applyProtection="1"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166" fontId="8" fillId="13" borderId="15" xfId="0" applyNumberFormat="1" applyFont="1" applyFill="1" applyBorder="1" applyAlignment="1" applyProtection="1">
      <alignment horizontal="center"/>
      <protection locked="0"/>
    </xf>
    <xf numFmtId="2" fontId="8" fillId="48" borderId="16" xfId="0" applyNumberFormat="1" applyFont="1" applyFill="1" applyBorder="1" applyAlignment="1" applyProtection="1">
      <alignment horizontal="center" vertical="center"/>
      <protection locked="0"/>
    </xf>
    <xf numFmtId="2" fontId="24" fillId="13" borderId="15" xfId="0" applyNumberFormat="1" applyFont="1" applyFill="1" applyBorder="1" applyAlignment="1" applyProtection="1">
      <alignment horizontal="center" vertical="center" wrapText="1"/>
      <protection locked="0"/>
    </xf>
    <xf numFmtId="2" fontId="24" fillId="13" borderId="16" xfId="0" applyNumberFormat="1" applyFont="1" applyFill="1" applyBorder="1" applyAlignment="1" applyProtection="1">
      <alignment horizontal="center" vertical="center" wrapText="1"/>
      <protection locked="0"/>
    </xf>
    <xf numFmtId="2" fontId="8" fillId="13" borderId="16" xfId="0" applyNumberFormat="1" applyFont="1" applyFill="1" applyBorder="1" applyAlignment="1" applyProtection="1">
      <alignment horizontal="center" vertical="center"/>
      <protection locked="0"/>
    </xf>
    <xf numFmtId="2" fontId="8" fillId="51" borderId="11" xfId="0" applyNumberFormat="1" applyFont="1" applyFill="1" applyBorder="1" applyAlignment="1" applyProtection="1">
      <alignment horizontal="center" vertical="center"/>
      <protection locked="0"/>
    </xf>
    <xf numFmtId="2" fontId="8" fillId="49" borderId="108" xfId="0" applyNumberFormat="1" applyFont="1" applyFill="1" applyBorder="1" applyAlignment="1" applyProtection="1">
      <alignment horizontal="center" vertical="center"/>
      <protection locked="0"/>
    </xf>
    <xf numFmtId="2" fontId="8" fillId="13" borderId="15" xfId="0" applyNumberFormat="1" applyFont="1" applyFill="1" applyBorder="1" applyAlignment="1" applyProtection="1">
      <alignment horizontal="center" vertical="center"/>
      <protection locked="0"/>
    </xf>
    <xf numFmtId="2" fontId="8" fillId="44" borderId="15" xfId="0" applyNumberFormat="1" applyFont="1" applyFill="1" applyBorder="1" applyAlignment="1" applyProtection="1">
      <alignment horizontal="center" vertical="center"/>
      <protection locked="0"/>
    </xf>
    <xf numFmtId="166" fontId="8" fillId="26" borderId="15" xfId="4" applyNumberFormat="1" applyFont="1" applyFill="1" applyBorder="1" applyAlignment="1" applyProtection="1">
      <alignment horizontal="center"/>
      <protection locked="0"/>
    </xf>
    <xf numFmtId="0" fontId="16" fillId="35" borderId="16" xfId="0" applyFont="1" applyFill="1" applyBorder="1" applyAlignment="1" applyProtection="1">
      <alignment horizontal="center"/>
      <protection locked="0"/>
    </xf>
    <xf numFmtId="166" fontId="16" fillId="21" borderId="33" xfId="1" applyNumberFormat="1" applyFont="1" applyFill="1" applyBorder="1" applyAlignment="1" applyProtection="1">
      <alignment horizontal="center"/>
      <protection locked="0"/>
    </xf>
    <xf numFmtId="0" fontId="7" fillId="3" borderId="41" xfId="0" applyFont="1" applyFill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horizontal="right" vertical="top" wrapTex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9" fontId="0" fillId="0" borderId="1" xfId="0" applyNumberFormat="1" applyFont="1" applyBorder="1" applyProtection="1">
      <protection locked="0"/>
    </xf>
    <xf numFmtId="9" fontId="16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9" fillId="17" borderId="43" xfId="0" applyFont="1" applyFill="1" applyBorder="1" applyAlignment="1" applyProtection="1">
      <alignment horizontal="center" vertical="center" wrapText="1"/>
    </xf>
    <xf numFmtId="0" fontId="9" fillId="17" borderId="3" xfId="0" applyFont="1" applyFill="1" applyBorder="1" applyAlignment="1" applyProtection="1">
      <alignment horizontal="center" vertical="center" wrapText="1"/>
    </xf>
    <xf numFmtId="0" fontId="9" fillId="11" borderId="119" xfId="0" applyFont="1" applyFill="1" applyBorder="1" applyAlignment="1" applyProtection="1">
      <alignment horizontal="center" vertical="center" wrapText="1"/>
    </xf>
    <xf numFmtId="0" fontId="9" fillId="20" borderId="119" xfId="0" applyFont="1" applyFill="1" applyBorder="1" applyAlignment="1" applyProtection="1">
      <alignment horizontal="center" vertical="center" wrapText="1"/>
    </xf>
    <xf numFmtId="0" fontId="9" fillId="18" borderId="46" xfId="0" applyFont="1" applyFill="1" applyBorder="1" applyAlignment="1" applyProtection="1">
      <alignment vertical="center" wrapText="1"/>
    </xf>
    <xf numFmtId="0" fontId="9" fillId="3" borderId="78" xfId="0" applyFont="1" applyFill="1" applyBorder="1" applyAlignment="1" applyProtection="1">
      <alignment horizontal="center" vertical="center" wrapText="1"/>
    </xf>
    <xf numFmtId="0" fontId="4" fillId="5" borderId="58" xfId="0" applyFont="1" applyFill="1" applyBorder="1" applyAlignment="1" applyProtection="1">
      <alignment horizontal="center" vertical="center" wrapText="1"/>
    </xf>
    <xf numFmtId="0" fontId="4" fillId="5" borderId="45" xfId="0" applyFont="1" applyFill="1" applyBorder="1" applyAlignment="1" applyProtection="1">
      <alignment horizontal="center" vertical="center" wrapText="1"/>
    </xf>
    <xf numFmtId="0" fontId="4" fillId="17" borderId="68" xfId="0" applyFont="1" applyFill="1" applyBorder="1" applyAlignment="1" applyProtection="1">
      <alignment horizontal="center" vertical="center" wrapText="1"/>
    </xf>
    <xf numFmtId="0" fontId="4" fillId="17" borderId="69" xfId="0" applyFont="1" applyFill="1" applyBorder="1" applyAlignment="1" applyProtection="1">
      <alignment horizontal="center" vertical="center" wrapText="1"/>
    </xf>
    <xf numFmtId="0" fontId="4" fillId="17" borderId="70" xfId="0" applyFont="1" applyFill="1" applyBorder="1" applyAlignment="1" applyProtection="1">
      <alignment horizontal="center" vertical="center" wrapText="1"/>
    </xf>
    <xf numFmtId="2" fontId="4" fillId="17" borderId="70" xfId="0" applyNumberFormat="1" applyFont="1" applyFill="1" applyBorder="1" applyAlignment="1" applyProtection="1">
      <alignment horizontal="center" vertical="center" wrapText="1"/>
    </xf>
    <xf numFmtId="2" fontId="4" fillId="44" borderId="70" xfId="0" applyNumberFormat="1" applyFont="1" applyFill="1" applyBorder="1" applyAlignment="1" applyProtection="1">
      <alignment horizontal="center" vertical="center" wrapText="1"/>
    </xf>
    <xf numFmtId="2" fontId="4" fillId="42" borderId="70" xfId="0" applyNumberFormat="1" applyFont="1" applyFill="1" applyBorder="1" applyAlignment="1" applyProtection="1">
      <alignment horizontal="center" vertical="center" wrapText="1"/>
    </xf>
    <xf numFmtId="2" fontId="4" fillId="42" borderId="71" xfId="0" applyNumberFormat="1" applyFont="1" applyFill="1" applyBorder="1" applyAlignment="1" applyProtection="1">
      <alignment horizontal="center" vertical="center" wrapText="1"/>
    </xf>
    <xf numFmtId="2" fontId="4" fillId="50" borderId="70" xfId="0" applyNumberFormat="1" applyFont="1" applyFill="1" applyBorder="1" applyAlignment="1" applyProtection="1">
      <alignment horizontal="center" vertical="center" wrapText="1"/>
    </xf>
    <xf numFmtId="2" fontId="4" fillId="50" borderId="71" xfId="0" applyNumberFormat="1" applyFont="1" applyFill="1" applyBorder="1" applyAlignment="1" applyProtection="1">
      <alignment horizontal="center" vertical="center" wrapText="1"/>
    </xf>
    <xf numFmtId="2" fontId="4" fillId="11" borderId="120" xfId="0" applyNumberFormat="1" applyFont="1" applyFill="1" applyBorder="1" applyAlignment="1" applyProtection="1">
      <alignment horizontal="center" vertical="center" wrapText="1"/>
    </xf>
    <xf numFmtId="0" fontId="4" fillId="25" borderId="53" xfId="0" applyFont="1" applyFill="1" applyBorder="1" applyAlignment="1" applyProtection="1">
      <alignment horizontal="center" vertical="center" wrapText="1"/>
    </xf>
    <xf numFmtId="0" fontId="4" fillId="25" borderId="54" xfId="0" applyFont="1" applyFill="1" applyBorder="1" applyAlignment="1" applyProtection="1">
      <alignment horizontal="center" vertical="center" wrapText="1"/>
    </xf>
    <xf numFmtId="0" fontId="4" fillId="25" borderId="94" xfId="0" applyFont="1" applyFill="1" applyBorder="1" applyAlignment="1" applyProtection="1">
      <alignment horizontal="center" vertical="center" wrapText="1"/>
    </xf>
    <xf numFmtId="2" fontId="4" fillId="18" borderId="89" xfId="0" applyNumberFormat="1" applyFont="1" applyFill="1" applyBorder="1" applyAlignment="1" applyProtection="1">
      <alignment horizontal="center" vertical="center" wrapText="1"/>
    </xf>
    <xf numFmtId="2" fontId="4" fillId="17" borderId="53" xfId="0" applyNumberFormat="1" applyFont="1" applyFill="1" applyBorder="1" applyAlignment="1" applyProtection="1">
      <alignment horizontal="center" vertical="center" wrapText="1"/>
    </xf>
    <xf numFmtId="2" fontId="4" fillId="17" borderId="54" xfId="0" applyNumberFormat="1" applyFont="1" applyFill="1" applyBorder="1" applyAlignment="1" applyProtection="1">
      <alignment horizontal="center" vertical="center" wrapText="1"/>
    </xf>
    <xf numFmtId="2" fontId="4" fillId="18" borderId="55" xfId="0" applyNumberFormat="1" applyFont="1" applyFill="1" applyBorder="1" applyAlignment="1" applyProtection="1">
      <alignment horizontal="center" vertical="center" wrapText="1"/>
    </xf>
    <xf numFmtId="2" fontId="4" fillId="26" borderId="113" xfId="0" applyNumberFormat="1" applyFont="1" applyFill="1" applyBorder="1" applyAlignment="1" applyProtection="1">
      <alignment horizontal="center" vertical="center" wrapText="1"/>
    </xf>
    <xf numFmtId="2" fontId="4" fillId="31" borderId="54" xfId="0" applyNumberFormat="1" applyFont="1" applyFill="1" applyBorder="1" applyAlignment="1" applyProtection="1">
      <alignment horizontal="center" vertical="center" wrapText="1"/>
    </xf>
    <xf numFmtId="2" fontId="4" fillId="31" borderId="94" xfId="0" applyNumberFormat="1" applyFont="1" applyFill="1" applyBorder="1" applyAlignment="1" applyProtection="1">
      <alignment horizontal="center" vertical="center" wrapText="1"/>
    </xf>
    <xf numFmtId="2" fontId="4" fillId="50" borderId="54" xfId="0" applyNumberFormat="1" applyFont="1" applyFill="1" applyBorder="1" applyAlignment="1" applyProtection="1">
      <alignment horizontal="center" vertical="center" wrapText="1"/>
    </xf>
    <xf numFmtId="2" fontId="4" fillId="29" borderId="54" xfId="0" applyNumberFormat="1" applyFont="1" applyFill="1" applyBorder="1" applyAlignment="1" applyProtection="1">
      <alignment horizontal="center" vertical="center" wrapText="1"/>
    </xf>
    <xf numFmtId="2" fontId="4" fillId="44" borderId="54" xfId="0" applyNumberFormat="1" applyFont="1" applyFill="1" applyBorder="1" applyAlignment="1" applyProtection="1">
      <alignment horizontal="center" vertical="center" wrapText="1"/>
    </xf>
    <xf numFmtId="2" fontId="4" fillId="21" borderId="54" xfId="1" applyNumberFormat="1" applyFont="1" applyFill="1" applyBorder="1" applyAlignment="1" applyProtection="1">
      <alignment horizontal="center" vertical="center" wrapText="1"/>
    </xf>
    <xf numFmtId="0" fontId="4" fillId="3" borderId="77" xfId="0" applyFont="1" applyFill="1" applyBorder="1" applyAlignment="1" applyProtection="1">
      <alignment horizontal="center" vertical="center" wrapText="1"/>
    </xf>
    <xf numFmtId="0" fontId="3" fillId="10" borderId="23" xfId="0" applyFont="1" applyFill="1" applyBorder="1" applyAlignment="1" applyProtection="1">
      <alignment vertical="center" wrapText="1"/>
    </xf>
    <xf numFmtId="164" fontId="0" fillId="0" borderId="49" xfId="0" applyNumberFormat="1" applyFont="1" applyBorder="1" applyAlignment="1" applyProtection="1">
      <alignment horizontal="center"/>
    </xf>
    <xf numFmtId="0" fontId="3" fillId="3" borderId="36" xfId="0" applyFont="1" applyFill="1" applyBorder="1" applyAlignment="1" applyProtection="1">
      <alignment vertical="center" wrapText="1"/>
    </xf>
    <xf numFmtId="0" fontId="3" fillId="3" borderId="49" xfId="0" applyFont="1" applyFill="1" applyBorder="1" applyAlignment="1" applyProtection="1">
      <alignment vertical="center"/>
    </xf>
    <xf numFmtId="0" fontId="3" fillId="10" borderId="49" xfId="0" applyFont="1" applyFill="1" applyBorder="1" applyAlignment="1" applyProtection="1">
      <alignment horizontal="center" vertical="center"/>
    </xf>
    <xf numFmtId="0" fontId="9" fillId="17" borderId="18" xfId="0" applyFont="1" applyFill="1" applyBorder="1" applyAlignment="1" applyProtection="1">
      <alignment horizontal="center" vertical="center" wrapText="1"/>
    </xf>
    <xf numFmtId="0" fontId="9" fillId="17" borderId="19" xfId="0" applyFont="1" applyFill="1" applyBorder="1" applyAlignment="1" applyProtection="1">
      <alignment horizontal="center" vertical="center" wrapText="1"/>
    </xf>
    <xf numFmtId="0" fontId="4" fillId="23" borderId="15" xfId="0" applyFont="1" applyFill="1" applyBorder="1" applyAlignment="1" applyProtection="1">
      <alignment horizontal="center" vertical="center" wrapText="1"/>
    </xf>
    <xf numFmtId="2" fontId="4" fillId="24" borderId="16" xfId="0" applyNumberFormat="1" applyFont="1" applyFill="1" applyBorder="1" applyAlignment="1" applyProtection="1">
      <alignment horizontal="center" vertical="center" wrapText="1"/>
    </xf>
    <xf numFmtId="2" fontId="4" fillId="48" borderId="16" xfId="0" applyNumberFormat="1" applyFont="1" applyFill="1" applyBorder="1" applyAlignment="1" applyProtection="1">
      <alignment horizontal="center" vertical="center" wrapText="1"/>
    </xf>
    <xf numFmtId="0" fontId="4" fillId="17" borderId="15" xfId="0" applyFont="1" applyFill="1" applyBorder="1" applyAlignment="1" applyProtection="1">
      <alignment horizontal="center" vertical="center" wrapText="1"/>
    </xf>
    <xf numFmtId="0" fontId="4" fillId="17" borderId="16" xfId="0" applyFont="1" applyFill="1" applyBorder="1" applyAlignment="1" applyProtection="1">
      <alignment horizontal="center" vertical="center" wrapText="1"/>
    </xf>
    <xf numFmtId="2" fontId="4" fillId="25" borderId="16" xfId="0" applyNumberFormat="1" applyFont="1" applyFill="1" applyBorder="1" applyAlignment="1" applyProtection="1">
      <alignment horizontal="center" vertical="center" wrapText="1"/>
    </xf>
    <xf numFmtId="0" fontId="4" fillId="25" borderId="16" xfId="0" applyFont="1" applyFill="1" applyBorder="1" applyAlignment="1" applyProtection="1">
      <alignment horizontal="center" vertical="center" wrapText="1"/>
    </xf>
    <xf numFmtId="2" fontId="4" fillId="17" borderId="16" xfId="0" applyNumberFormat="1" applyFont="1" applyFill="1" applyBorder="1" applyAlignment="1" applyProtection="1">
      <alignment horizontal="center" vertical="center" wrapText="1"/>
    </xf>
    <xf numFmtId="2" fontId="4" fillId="51" borderId="109" xfId="0" applyNumberFormat="1" applyFont="1" applyFill="1" applyBorder="1" applyAlignment="1" applyProtection="1">
      <alignment horizontal="center" vertical="center" wrapText="1"/>
    </xf>
    <xf numFmtId="2" fontId="4" fillId="51" borderId="33" xfId="0" applyNumberFormat="1" applyFont="1" applyFill="1" applyBorder="1" applyAlignment="1" applyProtection="1">
      <alignment horizontal="center" vertical="center" wrapText="1"/>
    </xf>
    <xf numFmtId="2" fontId="4" fillId="49" borderId="16" xfId="0" applyNumberFormat="1" applyFont="1" applyFill="1" applyBorder="1" applyAlignment="1" applyProtection="1">
      <alignment horizontal="center" vertical="center" wrapText="1"/>
    </xf>
    <xf numFmtId="0" fontId="4" fillId="25" borderId="15" xfId="0" applyFont="1" applyFill="1" applyBorder="1" applyAlignment="1" applyProtection="1">
      <alignment horizontal="center" vertical="center" wrapText="1"/>
    </xf>
    <xf numFmtId="0" fontId="4" fillId="25" borderId="17" xfId="0" applyFont="1" applyFill="1" applyBorder="1" applyAlignment="1" applyProtection="1">
      <alignment horizontal="center" vertical="center" wrapText="1"/>
    </xf>
    <xf numFmtId="0" fontId="4" fillId="44" borderId="15" xfId="0" applyFont="1" applyFill="1" applyBorder="1" applyAlignment="1" applyProtection="1">
      <alignment horizontal="center" vertical="center" wrapText="1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2" fontId="4" fillId="32" borderId="15" xfId="0" applyNumberFormat="1" applyFont="1" applyFill="1" applyBorder="1" applyAlignment="1" applyProtection="1">
      <alignment horizontal="center" vertical="center" wrapText="1"/>
    </xf>
    <xf numFmtId="2" fontId="4" fillId="32" borderId="16" xfId="0" applyNumberFormat="1" applyFont="1" applyFill="1" applyBorder="1" applyAlignment="1" applyProtection="1">
      <alignment horizontal="center" vertical="center" wrapText="1"/>
    </xf>
    <xf numFmtId="0" fontId="4" fillId="32" borderId="16" xfId="0" applyFont="1" applyFill="1" applyBorder="1" applyAlignment="1" applyProtection="1">
      <alignment horizontal="center" vertical="center" wrapText="1"/>
    </xf>
    <xf numFmtId="0" fontId="4" fillId="50" borderId="34" xfId="0" applyFont="1" applyFill="1" applyBorder="1" applyAlignment="1" applyProtection="1">
      <alignment horizontal="center" vertical="center" wrapText="1"/>
    </xf>
    <xf numFmtId="0" fontId="4" fillId="50" borderId="16" xfId="0" applyFont="1" applyFill="1" applyBorder="1" applyAlignment="1" applyProtection="1">
      <alignment horizontal="center" vertical="center" wrapText="1"/>
    </xf>
    <xf numFmtId="2" fontId="4" fillId="34" borderId="34" xfId="0" applyNumberFormat="1" applyFont="1" applyFill="1" applyBorder="1" applyAlignment="1" applyProtection="1">
      <alignment horizontal="center" vertical="center" wrapText="1"/>
    </xf>
    <xf numFmtId="2" fontId="4" fillId="34" borderId="16" xfId="0" applyNumberFormat="1" applyFont="1" applyFill="1" applyBorder="1" applyAlignment="1" applyProtection="1">
      <alignment horizontal="center" vertical="center" wrapText="1"/>
    </xf>
    <xf numFmtId="0" fontId="4" fillId="34" borderId="16" xfId="0" applyFont="1" applyFill="1" applyBorder="1" applyAlignment="1" applyProtection="1">
      <alignment horizontal="center" vertical="center" wrapText="1"/>
    </xf>
    <xf numFmtId="2" fontId="4" fillId="39" borderId="33" xfId="0" applyNumberFormat="1" applyFont="1" applyFill="1" applyBorder="1" applyAlignment="1" applyProtection="1">
      <alignment horizontal="center" vertical="center" wrapText="1"/>
    </xf>
    <xf numFmtId="2" fontId="4" fillId="39" borderId="16" xfId="0" applyNumberFormat="1" applyFont="1" applyFill="1" applyBorder="1" applyAlignment="1" applyProtection="1">
      <alignment horizontal="center" vertical="center" wrapText="1"/>
    </xf>
    <xf numFmtId="0" fontId="4" fillId="39" borderId="17" xfId="0" applyFont="1" applyFill="1" applyBorder="1" applyAlignment="1" applyProtection="1">
      <alignment horizontal="center" vertical="center" wrapText="1"/>
    </xf>
    <xf numFmtId="166" fontId="3" fillId="10" borderId="78" xfId="0" applyNumberFormat="1" applyFont="1" applyFill="1" applyBorder="1" applyAlignment="1" applyProtection="1">
      <alignment horizontal="center" vertical="center"/>
    </xf>
    <xf numFmtId="166" fontId="3" fillId="10" borderId="75" xfId="0" applyNumberFormat="1" applyFont="1" applyFill="1" applyBorder="1" applyAlignment="1" applyProtection="1">
      <alignment horizontal="center" vertical="center"/>
    </xf>
    <xf numFmtId="166" fontId="3" fillId="10" borderId="75" xfId="0" applyNumberFormat="1" applyFont="1" applyFill="1" applyBorder="1" applyAlignment="1" applyProtection="1">
      <alignment horizontal="center" vertical="top" wrapText="1"/>
    </xf>
    <xf numFmtId="2" fontId="8" fillId="39" borderId="19" xfId="4" applyNumberFormat="1" applyFont="1" applyFill="1" applyBorder="1" applyAlignment="1" applyProtection="1">
      <alignment horizontal="center" vertical="center"/>
    </xf>
    <xf numFmtId="2" fontId="8" fillId="39" borderId="59" xfId="4" applyNumberFormat="1" applyFont="1" applyFill="1" applyBorder="1" applyAlignment="1" applyProtection="1">
      <alignment horizontal="center" vertical="center"/>
    </xf>
    <xf numFmtId="2" fontId="9" fillId="27" borderId="62" xfId="0" applyNumberFormat="1" applyFont="1" applyFill="1" applyBorder="1" applyAlignment="1" applyProtection="1">
      <alignment horizontal="center" vertical="center"/>
    </xf>
    <xf numFmtId="2" fontId="8" fillId="39" borderId="30" xfId="4" applyNumberFormat="1" applyFont="1" applyFill="1" applyBorder="1" applyAlignment="1" applyProtection="1">
      <alignment horizontal="center" vertical="center"/>
    </xf>
    <xf numFmtId="2" fontId="8" fillId="39" borderId="66" xfId="4" applyNumberFormat="1" applyFont="1" applyFill="1" applyBorder="1" applyAlignment="1" applyProtection="1">
      <alignment horizontal="center" vertical="center"/>
    </xf>
    <xf numFmtId="2" fontId="8" fillId="39" borderId="33" xfId="4" applyNumberFormat="1" applyFont="1" applyFill="1" applyBorder="1" applyAlignment="1" applyProtection="1">
      <alignment horizontal="center" vertical="center"/>
    </xf>
    <xf numFmtId="2" fontId="9" fillId="27" borderId="75" xfId="0" applyNumberFormat="1" applyFont="1" applyFill="1" applyBorder="1" applyAlignment="1" applyProtection="1">
      <alignment horizontal="center" vertical="center"/>
    </xf>
    <xf numFmtId="2" fontId="8" fillId="34" borderId="19" xfId="0" applyNumberFormat="1" applyFont="1" applyFill="1" applyBorder="1" applyAlignment="1" applyProtection="1">
      <alignment horizontal="center" vertical="center"/>
    </xf>
    <xf numFmtId="2" fontId="8" fillId="34" borderId="10" xfId="0" applyNumberFormat="1" applyFont="1" applyFill="1" applyBorder="1" applyAlignment="1" applyProtection="1">
      <alignment horizontal="center" vertical="center"/>
    </xf>
    <xf numFmtId="2" fontId="8" fillId="34" borderId="66" xfId="0" applyNumberFormat="1" applyFont="1" applyFill="1" applyBorder="1" applyAlignment="1" applyProtection="1">
      <alignment horizontal="center" vertical="center"/>
    </xf>
    <xf numFmtId="2" fontId="8" fillId="34" borderId="16" xfId="0" applyNumberFormat="1" applyFont="1" applyFill="1" applyBorder="1" applyAlignment="1" applyProtection="1">
      <alignment horizontal="center" vertical="center"/>
    </xf>
    <xf numFmtId="2" fontId="8" fillId="50" borderId="19" xfId="0" applyNumberFormat="1" applyFont="1" applyFill="1" applyBorder="1" applyAlignment="1" applyProtection="1">
      <alignment horizontal="center" vertical="center"/>
    </xf>
    <xf numFmtId="2" fontId="8" fillId="50" borderId="66" xfId="0" applyNumberFormat="1" applyFont="1" applyFill="1" applyBorder="1" applyAlignment="1" applyProtection="1">
      <alignment horizontal="center" vertical="center"/>
    </xf>
    <xf numFmtId="2" fontId="8" fillId="32" borderId="19" xfId="0" applyNumberFormat="1" applyFont="1" applyFill="1" applyBorder="1" applyAlignment="1" applyProtection="1">
      <alignment horizontal="center" vertical="center"/>
    </xf>
    <xf numFmtId="2" fontId="8" fillId="32" borderId="10" xfId="0" applyNumberFormat="1" applyFont="1" applyFill="1" applyBorder="1" applyAlignment="1" applyProtection="1">
      <alignment horizontal="center" vertical="center"/>
    </xf>
    <xf numFmtId="2" fontId="8" fillId="32" borderId="66" xfId="0" applyNumberFormat="1" applyFont="1" applyFill="1" applyBorder="1" applyAlignment="1" applyProtection="1">
      <alignment horizontal="center" vertical="center"/>
    </xf>
    <xf numFmtId="2" fontId="8" fillId="32" borderId="16" xfId="0" applyNumberFormat="1" applyFont="1" applyFill="1" applyBorder="1" applyAlignment="1" applyProtection="1">
      <alignment horizontal="center" vertical="center"/>
    </xf>
    <xf numFmtId="2" fontId="8" fillId="44" borderId="19" xfId="0" applyNumberFormat="1" applyFont="1" applyFill="1" applyBorder="1" applyAlignment="1" applyProtection="1">
      <alignment horizontal="center" vertical="center"/>
    </xf>
    <xf numFmtId="2" fontId="8" fillId="44" borderId="20" xfId="0" applyNumberFormat="1" applyFont="1" applyFill="1" applyBorder="1" applyAlignment="1" applyProtection="1">
      <alignment horizontal="center" vertical="center"/>
    </xf>
    <xf numFmtId="2" fontId="9" fillId="10" borderId="20" xfId="0" applyNumberFormat="1" applyFont="1" applyFill="1" applyBorder="1" applyAlignment="1" applyProtection="1">
      <alignment horizontal="center" vertical="center"/>
    </xf>
    <xf numFmtId="2" fontId="8" fillId="44" borderId="66" xfId="0" applyNumberFormat="1" applyFont="1" applyFill="1" applyBorder="1" applyAlignment="1" applyProtection="1">
      <alignment horizontal="center" vertical="center"/>
    </xf>
    <xf numFmtId="2" fontId="8" fillId="44" borderId="89" xfId="0" applyNumberFormat="1" applyFont="1" applyFill="1" applyBorder="1" applyAlignment="1" applyProtection="1">
      <alignment horizontal="center" vertical="center"/>
    </xf>
    <xf numFmtId="2" fontId="9" fillId="10" borderId="89" xfId="0" applyNumberFormat="1" applyFont="1" applyFill="1" applyBorder="1" applyAlignment="1" applyProtection="1">
      <alignment horizontal="center" vertical="center"/>
    </xf>
    <xf numFmtId="2" fontId="8" fillId="25" borderId="19" xfId="0" applyNumberFormat="1" applyFont="1" applyFill="1" applyBorder="1" applyAlignment="1" applyProtection="1">
      <alignment horizontal="center" vertical="center"/>
    </xf>
    <xf numFmtId="2" fontId="8" fillId="25" borderId="59" xfId="0" applyNumberFormat="1" applyFont="1" applyFill="1" applyBorder="1" applyAlignment="1" applyProtection="1">
      <alignment horizontal="center" vertical="center"/>
    </xf>
    <xf numFmtId="2" fontId="9" fillId="20" borderId="62" xfId="0" applyNumberFormat="1" applyFont="1" applyFill="1" applyBorder="1" applyAlignment="1" applyProtection="1">
      <alignment horizontal="center" vertical="center"/>
    </xf>
    <xf numFmtId="2" fontId="8" fillId="25" borderId="30" xfId="0" applyNumberFormat="1" applyFont="1" applyFill="1" applyBorder="1" applyAlignment="1" applyProtection="1">
      <alignment horizontal="center" vertical="center"/>
    </xf>
    <xf numFmtId="2" fontId="9" fillId="20" borderId="63" xfId="0" applyNumberFormat="1" applyFont="1" applyFill="1" applyBorder="1" applyAlignment="1" applyProtection="1">
      <alignment horizontal="center" vertical="center"/>
    </xf>
    <xf numFmtId="2" fontId="8" fillId="25" borderId="66" xfId="0" applyNumberFormat="1" applyFont="1" applyFill="1" applyBorder="1" applyAlignment="1" applyProtection="1">
      <alignment horizontal="center" vertical="center"/>
    </xf>
    <xf numFmtId="2" fontId="8" fillId="25" borderId="33" xfId="0" applyNumberFormat="1" applyFont="1" applyFill="1" applyBorder="1" applyAlignment="1" applyProtection="1">
      <alignment horizontal="center" vertical="center"/>
    </xf>
    <xf numFmtId="2" fontId="9" fillId="20" borderId="61" xfId="0" applyNumberFormat="1" applyFont="1" applyFill="1" applyBorder="1" applyAlignment="1" applyProtection="1">
      <alignment horizontal="center" vertical="center"/>
    </xf>
    <xf numFmtId="2" fontId="8" fillId="49" borderId="19" xfId="0" applyNumberFormat="1" applyFont="1" applyFill="1" applyBorder="1" applyAlignment="1" applyProtection="1">
      <alignment horizontal="center" vertical="center"/>
    </xf>
    <xf numFmtId="2" fontId="9" fillId="11" borderId="95" xfId="0" applyNumberFormat="1" applyFont="1" applyFill="1" applyBorder="1" applyAlignment="1" applyProtection="1">
      <alignment horizontal="center" vertical="center"/>
    </xf>
    <xf numFmtId="2" fontId="8" fillId="49" borderId="10" xfId="0" applyNumberFormat="1" applyFont="1" applyFill="1" applyBorder="1" applyAlignment="1" applyProtection="1">
      <alignment horizontal="center" vertical="center"/>
    </xf>
    <xf numFmtId="2" fontId="8" fillId="49" borderId="16" xfId="0" applyNumberFormat="1" applyFont="1" applyFill="1" applyBorder="1" applyAlignment="1" applyProtection="1">
      <alignment horizontal="center" vertical="center"/>
    </xf>
    <xf numFmtId="2" fontId="9" fillId="11" borderId="81" xfId="0" applyNumberFormat="1" applyFont="1" applyFill="1" applyBorder="1" applyAlignment="1" applyProtection="1">
      <alignment horizontal="center" vertical="center"/>
    </xf>
    <xf numFmtId="2" fontId="8" fillId="51" borderId="19" xfId="0" applyNumberFormat="1" applyFont="1" applyFill="1" applyBorder="1" applyAlignment="1" applyProtection="1">
      <alignment horizontal="center" vertical="center"/>
    </xf>
    <xf numFmtId="2" fontId="8" fillId="51" borderId="10" xfId="0" applyNumberFormat="1" applyFont="1" applyFill="1" applyBorder="1" applyAlignment="1" applyProtection="1">
      <alignment horizontal="center" vertical="center"/>
    </xf>
    <xf numFmtId="2" fontId="8" fillId="51" borderId="16" xfId="0" applyNumberFormat="1" applyFont="1" applyFill="1" applyBorder="1" applyAlignment="1" applyProtection="1">
      <alignment horizontal="center" vertical="center"/>
    </xf>
    <xf numFmtId="2" fontId="8" fillId="17" borderId="99" xfId="0" applyNumberFormat="1" applyFont="1" applyFill="1" applyBorder="1" applyAlignment="1" applyProtection="1">
      <alignment horizontal="center" vertical="center"/>
    </xf>
    <xf numFmtId="2" fontId="8" fillId="17" borderId="19" xfId="0" applyNumberFormat="1" applyFont="1" applyFill="1" applyBorder="1" applyAlignment="1" applyProtection="1">
      <alignment horizontal="center" vertical="center"/>
    </xf>
    <xf numFmtId="2" fontId="8" fillId="25" borderId="99" xfId="0" applyNumberFormat="1" applyFont="1" applyFill="1" applyBorder="1" applyAlignment="1" applyProtection="1">
      <alignment horizontal="center" vertical="center"/>
    </xf>
    <xf numFmtId="2" fontId="24" fillId="17" borderId="19" xfId="0" applyNumberFormat="1" applyFont="1" applyFill="1" applyBorder="1" applyAlignment="1" applyProtection="1">
      <alignment horizontal="center" vertical="center" wrapText="1"/>
    </xf>
    <xf numFmtId="2" fontId="24" fillId="17" borderId="10" xfId="0" applyNumberFormat="1" applyFont="1" applyFill="1" applyBorder="1" applyAlignment="1" applyProtection="1">
      <alignment horizontal="center" vertical="center" wrapText="1"/>
    </xf>
    <xf numFmtId="2" fontId="24" fillId="17" borderId="16" xfId="0" applyNumberFormat="1" applyFont="1" applyFill="1" applyBorder="1" applyAlignment="1" applyProtection="1">
      <alignment horizontal="center" vertical="center" wrapText="1"/>
    </xf>
    <xf numFmtId="2" fontId="8" fillId="24" borderId="19" xfId="0" applyNumberFormat="1" applyFont="1" applyFill="1" applyBorder="1" applyAlignment="1" applyProtection="1">
      <alignment horizontal="center" vertical="center"/>
    </xf>
    <xf numFmtId="2" fontId="8" fillId="24" borderId="10" xfId="0" applyNumberFormat="1" applyFont="1" applyFill="1" applyBorder="1" applyAlignment="1" applyProtection="1">
      <alignment horizontal="center" vertical="center"/>
    </xf>
    <xf numFmtId="2" fontId="8" fillId="24" borderId="16" xfId="0" applyNumberFormat="1" applyFont="1" applyFill="1" applyBorder="1" applyAlignment="1" applyProtection="1">
      <alignment horizontal="center" vertical="center"/>
    </xf>
    <xf numFmtId="2" fontId="8" fillId="48" borderId="19" xfId="0" applyNumberFormat="1" applyFont="1" applyFill="1" applyBorder="1" applyAlignment="1" applyProtection="1">
      <alignment horizontal="center" vertical="center"/>
    </xf>
    <xf numFmtId="2" fontId="9" fillId="27" borderId="95" xfId="0" applyNumberFormat="1" applyFont="1" applyFill="1" applyBorder="1" applyAlignment="1" applyProtection="1">
      <alignment horizontal="center" vertical="center"/>
    </xf>
    <xf numFmtId="2" fontId="8" fillId="48" borderId="10" xfId="0" applyNumberFormat="1" applyFont="1" applyFill="1" applyBorder="1" applyAlignment="1" applyProtection="1">
      <alignment horizontal="center" vertical="center"/>
    </xf>
    <xf numFmtId="2" fontId="8" fillId="48" borderId="16" xfId="0" applyNumberFormat="1" applyFont="1" applyFill="1" applyBorder="1" applyAlignment="1" applyProtection="1">
      <alignment horizontal="center" vertical="center"/>
    </xf>
    <xf numFmtId="2" fontId="9" fillId="27" borderId="8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64" fontId="0" fillId="0" borderId="1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9" fillId="17" borderId="57" xfId="0" applyFont="1" applyFill="1" applyBorder="1" applyAlignment="1" applyProtection="1">
      <alignment horizontal="center" vertical="center" wrapText="1"/>
    </xf>
    <xf numFmtId="0" fontId="9" fillId="17" borderId="123" xfId="0" applyFont="1" applyFill="1" applyBorder="1" applyAlignment="1" applyProtection="1">
      <alignment horizontal="center" vertical="center" wrapText="1"/>
    </xf>
    <xf numFmtId="2" fontId="4" fillId="17" borderId="71" xfId="0" applyNumberFormat="1" applyFont="1" applyFill="1" applyBorder="1" applyAlignment="1" applyProtection="1">
      <alignment horizontal="center" vertical="center" wrapText="1"/>
    </xf>
    <xf numFmtId="2" fontId="4" fillId="44" borderId="71" xfId="0" applyNumberFormat="1" applyFont="1" applyFill="1" applyBorder="1" applyAlignment="1" applyProtection="1">
      <alignment horizontal="center" vertical="center" wrapText="1"/>
    </xf>
    <xf numFmtId="2" fontId="4" fillId="11" borderId="125" xfId="0" applyNumberFormat="1" applyFont="1" applyFill="1" applyBorder="1" applyAlignment="1" applyProtection="1">
      <alignment horizontal="center" vertical="center" wrapText="1"/>
    </xf>
    <xf numFmtId="0" fontId="4" fillId="19" borderId="53" xfId="0" applyFont="1" applyFill="1" applyBorder="1" applyAlignment="1" applyProtection="1">
      <alignment horizontal="center" vertical="center" wrapText="1"/>
    </xf>
    <xf numFmtId="0" fontId="4" fillId="19" borderId="54" xfId="0" applyFont="1" applyFill="1" applyBorder="1" applyAlignment="1" applyProtection="1">
      <alignment horizontal="center" vertical="center" wrapText="1"/>
    </xf>
    <xf numFmtId="2" fontId="4" fillId="18" borderId="107" xfId="0" applyNumberFormat="1" applyFont="1" applyFill="1" applyBorder="1" applyAlignment="1" applyProtection="1">
      <alignment horizontal="center" vertical="center" wrapText="1"/>
    </xf>
    <xf numFmtId="2" fontId="8" fillId="19" borderId="51" xfId="0" applyNumberFormat="1" applyFont="1" applyFill="1" applyBorder="1" applyAlignment="1" applyProtection="1">
      <alignment horizontal="center" vertical="center"/>
    </xf>
    <xf numFmtId="2" fontId="8" fillId="19" borderId="10" xfId="0" applyNumberFormat="1" applyFont="1" applyFill="1" applyBorder="1" applyAlignment="1" applyProtection="1">
      <alignment horizontal="center" vertical="center"/>
    </xf>
    <xf numFmtId="0" fontId="3" fillId="0" borderId="65" xfId="0" applyFont="1" applyBorder="1" applyAlignment="1">
      <alignment horizontal="right" vertical="center"/>
    </xf>
    <xf numFmtId="0" fontId="23" fillId="0" borderId="79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 wrapText="1"/>
    </xf>
    <xf numFmtId="0" fontId="23" fillId="0" borderId="105" xfId="0" applyFont="1" applyBorder="1" applyAlignment="1">
      <alignment horizontal="center" vertical="center" wrapText="1"/>
    </xf>
    <xf numFmtId="0" fontId="16" fillId="9" borderId="49" xfId="0" applyFont="1" applyFill="1" applyBorder="1" applyAlignment="1">
      <alignment horizontal="center" vertical="center" wrapText="1"/>
    </xf>
    <xf numFmtId="0" fontId="16" fillId="9" borderId="81" xfId="0" applyFont="1" applyFill="1" applyBorder="1" applyAlignment="1">
      <alignment horizontal="center" vertical="center" wrapText="1"/>
    </xf>
    <xf numFmtId="0" fontId="16" fillId="8" borderId="49" xfId="0" applyFont="1" applyFill="1" applyBorder="1" applyAlignment="1">
      <alignment horizontal="center" vertical="center" wrapText="1"/>
    </xf>
    <xf numFmtId="0" fontId="16" fillId="8" borderId="90" xfId="0" applyFont="1" applyFill="1" applyBorder="1" applyAlignment="1">
      <alignment horizontal="center" vertical="center" wrapText="1"/>
    </xf>
    <xf numFmtId="0" fontId="16" fillId="8" borderId="95" xfId="0" applyFont="1" applyFill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6" borderId="79" xfId="0" applyFont="1" applyFill="1" applyBorder="1" applyAlignment="1">
      <alignment horizontal="center" vertical="center" wrapText="1"/>
    </xf>
    <xf numFmtId="0" fontId="16" fillId="6" borderId="77" xfId="0" applyFont="1" applyFill="1" applyBorder="1" applyAlignment="1">
      <alignment horizontal="center" vertical="center" wrapText="1"/>
    </xf>
    <xf numFmtId="0" fontId="16" fillId="6" borderId="75" xfId="0" applyFont="1" applyFill="1" applyBorder="1" applyAlignment="1">
      <alignment horizontal="center" vertical="center" wrapText="1"/>
    </xf>
    <xf numFmtId="0" fontId="23" fillId="6" borderId="79" xfId="0" applyFont="1" applyFill="1" applyBorder="1" applyAlignment="1">
      <alignment horizontal="center" vertical="center"/>
    </xf>
    <xf numFmtId="0" fontId="23" fillId="6" borderId="75" xfId="0" applyFont="1" applyFill="1" applyBorder="1" applyAlignment="1">
      <alignment horizontal="center" vertical="center"/>
    </xf>
    <xf numFmtId="0" fontId="23" fillId="6" borderId="7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23" fillId="0" borderId="67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/>
    </xf>
    <xf numFmtId="0" fontId="16" fillId="0" borderId="35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5" xfId="0" applyFont="1" applyBorder="1"/>
    <xf numFmtId="0" fontId="23" fillId="0" borderId="62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56" xfId="0" applyFont="1" applyBorder="1" applyAlignment="1">
      <alignment vertical="center" wrapText="1"/>
    </xf>
    <xf numFmtId="0" fontId="23" fillId="0" borderId="93" xfId="0" applyFont="1" applyBorder="1" applyAlignment="1">
      <alignment vertical="center" wrapText="1"/>
    </xf>
    <xf numFmtId="0" fontId="23" fillId="0" borderId="34" xfId="0" applyFont="1" applyBorder="1" applyAlignment="1">
      <alignment vertical="center" wrapText="1"/>
    </xf>
    <xf numFmtId="2" fontId="3" fillId="2" borderId="86" xfId="0" applyNumberFormat="1" applyFont="1" applyFill="1" applyBorder="1" applyAlignment="1">
      <alignment horizontal="center" vertical="center" wrapText="1"/>
    </xf>
    <xf numFmtId="2" fontId="3" fillId="2" borderId="87" xfId="0" applyNumberFormat="1" applyFont="1" applyFill="1" applyBorder="1" applyAlignment="1">
      <alignment horizontal="center" vertical="center" wrapText="1"/>
    </xf>
    <xf numFmtId="0" fontId="16" fillId="0" borderId="75" xfId="0" applyFont="1" applyBorder="1" applyAlignment="1">
      <alignment horizontal="center"/>
    </xf>
    <xf numFmtId="0" fontId="23" fillId="0" borderId="79" xfId="0" applyFont="1" applyFill="1" applyBorder="1" applyAlignment="1">
      <alignment horizontal="center" vertical="center" wrapText="1"/>
    </xf>
    <xf numFmtId="0" fontId="23" fillId="0" borderId="77" xfId="0" applyFont="1" applyFill="1" applyBorder="1" applyAlignment="1">
      <alignment horizontal="center" vertical="center" wrapText="1"/>
    </xf>
    <xf numFmtId="0" fontId="23" fillId="0" borderId="7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8" borderId="77" xfId="0" applyFont="1" applyFill="1" applyBorder="1" applyAlignment="1">
      <alignment horizontal="center" vertical="center" wrapText="1"/>
    </xf>
    <xf numFmtId="0" fontId="16" fillId="8" borderId="6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/>
    </xf>
    <xf numFmtId="0" fontId="16" fillId="0" borderId="48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/>
    </xf>
    <xf numFmtId="0" fontId="16" fillId="8" borderId="79" xfId="0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0" borderId="111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111" xfId="0" applyFont="1" applyFill="1" applyBorder="1" applyAlignment="1">
      <alignment horizontal="center" vertical="center" wrapText="1"/>
    </xf>
    <xf numFmtId="0" fontId="23" fillId="0" borderId="88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 applyProtection="1">
      <alignment horizontal="center" vertical="center" wrapText="1"/>
    </xf>
    <xf numFmtId="0" fontId="3" fillId="16" borderId="23" xfId="0" applyFont="1" applyFill="1" applyBorder="1" applyAlignment="1" applyProtection="1">
      <alignment horizontal="center" vertical="center" wrapText="1"/>
    </xf>
    <xf numFmtId="0" fontId="3" fillId="13" borderId="86" xfId="0" applyFont="1" applyFill="1" applyBorder="1" applyAlignment="1" applyProtection="1">
      <alignment horizontal="center" vertical="center" wrapText="1"/>
    </xf>
    <xf numFmtId="0" fontId="3" fillId="13" borderId="25" xfId="0" applyFont="1" applyFill="1" applyBorder="1" applyAlignment="1" applyProtection="1">
      <alignment horizontal="center" vertical="center" wrapText="1"/>
    </xf>
    <xf numFmtId="0" fontId="16" fillId="50" borderId="24" xfId="0" applyFont="1" applyFill="1" applyBorder="1" applyAlignment="1" applyProtection="1">
      <alignment horizontal="center" vertical="center" wrapText="1"/>
    </xf>
    <xf numFmtId="0" fontId="16" fillId="50" borderId="25" xfId="0" applyFont="1" applyFill="1" applyBorder="1" applyAlignment="1" applyProtection="1">
      <alignment horizontal="center" vertical="center" wrapText="1"/>
    </xf>
    <xf numFmtId="0" fontId="16" fillId="50" borderId="26" xfId="0" applyFont="1" applyFill="1" applyBorder="1" applyAlignment="1" applyProtection="1">
      <alignment horizontal="center" vertical="center" wrapText="1"/>
    </xf>
    <xf numFmtId="0" fontId="3" fillId="14" borderId="115" xfId="0" applyFont="1" applyFill="1" applyBorder="1" applyAlignment="1" applyProtection="1">
      <alignment horizontal="center" vertical="center" wrapText="1"/>
    </xf>
    <xf numFmtId="0" fontId="3" fillId="15" borderId="116" xfId="0" applyFont="1" applyFill="1" applyBorder="1" applyAlignment="1" applyProtection="1">
      <alignment horizontal="center" vertical="center" wrapText="1"/>
    </xf>
    <xf numFmtId="0" fontId="3" fillId="15" borderId="117" xfId="0" applyFont="1" applyFill="1" applyBorder="1" applyAlignment="1" applyProtection="1">
      <alignment horizontal="center" vertical="center" wrapText="1"/>
    </xf>
    <xf numFmtId="0" fontId="3" fillId="15" borderId="118" xfId="0" applyFont="1" applyFill="1" applyBorder="1" applyAlignment="1" applyProtection="1">
      <alignment horizontal="center" vertical="center" wrapText="1"/>
    </xf>
    <xf numFmtId="0" fontId="9" fillId="17" borderId="121" xfId="0" applyFont="1" applyFill="1" applyBorder="1" applyAlignment="1" applyProtection="1">
      <alignment horizontal="center" vertical="center" wrapText="1"/>
    </xf>
    <xf numFmtId="0" fontId="9" fillId="17" borderId="122" xfId="0" applyFont="1" applyFill="1" applyBorder="1" applyAlignment="1" applyProtection="1">
      <alignment horizontal="center" vertical="center" wrapText="1"/>
    </xf>
    <xf numFmtId="0" fontId="3" fillId="44" borderId="86" xfId="0" applyFont="1" applyFill="1" applyBorder="1" applyAlignment="1" applyProtection="1">
      <alignment horizontal="center" vertical="center" wrapText="1"/>
    </xf>
    <xf numFmtId="0" fontId="3" fillId="44" borderId="25" xfId="0" applyFont="1" applyFill="1" applyBorder="1" applyAlignment="1" applyProtection="1">
      <alignment horizontal="center" vertical="center" wrapText="1"/>
    </xf>
    <xf numFmtId="0" fontId="3" fillId="44" borderId="87" xfId="0" applyFont="1" applyFill="1" applyBorder="1" applyAlignment="1" applyProtection="1">
      <alignment horizontal="center" vertical="center" wrapText="1"/>
    </xf>
    <xf numFmtId="0" fontId="9" fillId="44" borderId="100" xfId="0" applyFont="1" applyFill="1" applyBorder="1" applyAlignment="1" applyProtection="1">
      <alignment horizontal="center" vertical="center" wrapText="1"/>
    </xf>
    <xf numFmtId="0" fontId="9" fillId="44" borderId="1" xfId="0" applyFont="1" applyFill="1" applyBorder="1" applyAlignment="1" applyProtection="1">
      <alignment horizontal="center" vertical="center" wrapText="1"/>
    </xf>
    <xf numFmtId="0" fontId="9" fillId="23" borderId="67" xfId="0" applyFont="1" applyFill="1" applyBorder="1" applyAlignment="1" applyProtection="1">
      <alignment horizontal="center" vertical="center" wrapText="1"/>
    </xf>
    <xf numFmtId="0" fontId="9" fillId="23" borderId="28" xfId="0" applyFont="1" applyFill="1" applyBorder="1" applyAlignment="1" applyProtection="1">
      <alignment horizontal="center" vertical="center" wrapText="1"/>
    </xf>
    <xf numFmtId="0" fontId="9" fillId="26" borderId="112" xfId="0" applyFont="1" applyFill="1" applyBorder="1" applyAlignment="1" applyProtection="1">
      <alignment horizontal="center" vertical="center" wrapText="1"/>
    </xf>
    <xf numFmtId="0" fontId="9" fillId="26" borderId="1" xfId="0" applyFont="1" applyFill="1" applyBorder="1" applyAlignment="1" applyProtection="1">
      <alignment horizontal="center" vertical="center" wrapText="1"/>
    </xf>
    <xf numFmtId="0" fontId="9" fillId="50" borderId="19" xfId="0" applyFont="1" applyFill="1" applyBorder="1" applyAlignment="1" applyProtection="1">
      <alignment horizontal="center" vertical="center" wrapText="1"/>
    </xf>
    <xf numFmtId="0" fontId="9" fillId="44" borderId="27" xfId="0" applyFont="1" applyFill="1" applyBorder="1" applyAlignment="1" applyProtection="1">
      <alignment horizontal="center" vertical="center" wrapText="1"/>
    </xf>
    <xf numFmtId="0" fontId="9" fillId="44" borderId="28" xfId="0" applyFont="1" applyFill="1" applyBorder="1" applyAlignment="1" applyProtection="1">
      <alignment horizontal="center" vertical="center" wrapText="1"/>
    </xf>
    <xf numFmtId="0" fontId="9" fillId="44" borderId="124" xfId="0" applyFont="1" applyFill="1" applyBorder="1" applyAlignment="1" applyProtection="1">
      <alignment horizontal="center" vertical="center" wrapText="1"/>
    </xf>
    <xf numFmtId="0" fontId="3" fillId="50" borderId="25" xfId="0" applyFont="1" applyFill="1" applyBorder="1" applyAlignment="1" applyProtection="1">
      <alignment horizontal="center" vertical="center" wrapText="1"/>
    </xf>
    <xf numFmtId="0" fontId="3" fillId="50" borderId="87" xfId="0" applyFont="1" applyFill="1" applyBorder="1" applyAlignment="1" applyProtection="1">
      <alignment horizontal="center" vertical="center" wrapText="1"/>
    </xf>
    <xf numFmtId="0" fontId="3" fillId="44" borderId="48" xfId="0" applyFont="1" applyFill="1" applyBorder="1" applyAlignment="1" applyProtection="1">
      <alignment horizontal="center" vertical="center" wrapText="1"/>
    </xf>
    <xf numFmtId="0" fontId="3" fillId="44" borderId="102" xfId="0" applyFont="1" applyFill="1" applyBorder="1" applyAlignment="1" applyProtection="1">
      <alignment horizontal="center" vertical="center" wrapText="1"/>
    </xf>
    <xf numFmtId="0" fontId="3" fillId="44" borderId="36" xfId="0" applyFont="1" applyFill="1" applyBorder="1" applyAlignment="1" applyProtection="1">
      <alignment horizontal="center" vertical="center" wrapText="1"/>
    </xf>
    <xf numFmtId="0" fontId="3" fillId="30" borderId="21" xfId="0" applyFont="1" applyFill="1" applyBorder="1" applyAlignment="1" applyProtection="1">
      <alignment horizontal="center" vertical="center" wrapText="1"/>
    </xf>
    <xf numFmtId="0" fontId="3" fillId="31" borderId="22" xfId="0" applyFont="1" applyFill="1" applyBorder="1" applyAlignment="1" applyProtection="1">
      <alignment vertical="center" wrapText="1"/>
    </xf>
    <xf numFmtId="0" fontId="9" fillId="22" borderId="46" xfId="0" applyFont="1" applyFill="1" applyBorder="1" applyAlignment="1" applyProtection="1">
      <alignment horizontal="center" vertical="center" wrapText="1"/>
    </xf>
    <xf numFmtId="0" fontId="9" fillId="22" borderId="91" xfId="0" applyFont="1" applyFill="1" applyBorder="1" applyAlignment="1" applyProtection="1">
      <alignment horizontal="center" vertical="center" wrapText="1"/>
    </xf>
    <xf numFmtId="0" fontId="9" fillId="22" borderId="97" xfId="0" applyFont="1" applyFill="1" applyBorder="1" applyAlignment="1" applyProtection="1">
      <alignment horizontal="center" vertical="center" wrapText="1"/>
    </xf>
    <xf numFmtId="0" fontId="9" fillId="0" borderId="79" xfId="0" applyFont="1" applyBorder="1" applyAlignment="1" applyProtection="1">
      <alignment horizontal="center" vertical="center"/>
    </xf>
    <xf numFmtId="0" fontId="9" fillId="0" borderId="77" xfId="0" applyFont="1" applyBorder="1" applyAlignment="1" applyProtection="1">
      <alignment horizontal="center" vertical="center"/>
    </xf>
    <xf numFmtId="0" fontId="9" fillId="0" borderId="75" xfId="0" applyFont="1" applyBorder="1" applyAlignment="1" applyProtection="1">
      <alignment horizontal="center" vertical="center"/>
    </xf>
    <xf numFmtId="0" fontId="9" fillId="0" borderId="7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74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9" fillId="17" borderId="4" xfId="0" applyFont="1" applyFill="1" applyBorder="1" applyAlignment="1" applyProtection="1">
      <alignment horizontal="center" vertical="center" wrapText="1"/>
    </xf>
    <xf numFmtId="0" fontId="9" fillId="17" borderId="5" xfId="0" applyFont="1" applyFill="1" applyBorder="1" applyAlignment="1" applyProtection="1">
      <alignment horizontal="center" vertical="center" wrapText="1"/>
    </xf>
    <xf numFmtId="0" fontId="9" fillId="17" borderId="114" xfId="0" applyFont="1" applyFill="1" applyBorder="1" applyAlignment="1" applyProtection="1">
      <alignment horizontal="center" vertical="center" wrapText="1"/>
    </xf>
    <xf numFmtId="0" fontId="9" fillId="44" borderId="114" xfId="0" applyFont="1" applyFill="1" applyBorder="1" applyAlignment="1" applyProtection="1">
      <alignment horizontal="center" vertical="center" wrapText="1"/>
    </xf>
    <xf numFmtId="0" fontId="9" fillId="44" borderId="4" xfId="0" applyFont="1" applyFill="1" applyBorder="1" applyAlignment="1" applyProtection="1">
      <alignment horizontal="center" vertical="center" wrapText="1"/>
    </xf>
    <xf numFmtId="0" fontId="9" fillId="50" borderId="114" xfId="0" applyFont="1" applyFill="1" applyBorder="1" applyAlignment="1" applyProtection="1">
      <alignment horizontal="center" vertical="center" wrapText="1"/>
    </xf>
    <xf numFmtId="0" fontId="9" fillId="50" borderId="4" xfId="0" applyFont="1" applyFill="1" applyBorder="1" applyAlignment="1" applyProtection="1">
      <alignment horizontal="center" vertical="center" wrapText="1"/>
    </xf>
    <xf numFmtId="0" fontId="9" fillId="19" borderId="67" xfId="0" applyFont="1" applyFill="1" applyBorder="1" applyAlignment="1" applyProtection="1">
      <alignment horizontal="center" vertical="center" wrapText="1"/>
    </xf>
    <xf numFmtId="0" fontId="9" fillId="19" borderId="28" xfId="0" applyFont="1" applyFill="1" applyBorder="1" applyAlignment="1" applyProtection="1">
      <alignment horizontal="center" vertical="center" wrapText="1"/>
    </xf>
    <xf numFmtId="0" fontId="9" fillId="19" borderId="29" xfId="0" applyFont="1" applyFill="1" applyBorder="1" applyAlignment="1" applyProtection="1">
      <alignment horizontal="center" vertical="center" wrapText="1"/>
    </xf>
    <xf numFmtId="0" fontId="3" fillId="11" borderId="21" xfId="0" applyFont="1" applyFill="1" applyBorder="1" applyAlignment="1" applyProtection="1">
      <alignment horizontal="center" vertical="center" shrinkToFit="1"/>
    </xf>
    <xf numFmtId="0" fontId="3" fillId="11" borderId="26" xfId="0" applyFont="1" applyFill="1" applyBorder="1" applyAlignment="1" applyProtection="1">
      <alignment horizontal="center" vertical="center" shrinkToFit="1"/>
    </xf>
    <xf numFmtId="0" fontId="3" fillId="10" borderId="22" xfId="0" applyFont="1" applyFill="1" applyBorder="1" applyAlignment="1" applyProtection="1">
      <alignment vertical="center"/>
    </xf>
    <xf numFmtId="0" fontId="3" fillId="10" borderId="23" xfId="0" applyFont="1" applyFill="1" applyBorder="1" applyAlignment="1" applyProtection="1">
      <alignment vertical="center"/>
    </xf>
    <xf numFmtId="0" fontId="3" fillId="20" borderId="21" xfId="0" applyFont="1" applyFill="1" applyBorder="1" applyAlignment="1" applyProtection="1">
      <alignment horizontal="center" vertical="center" wrapText="1" shrinkToFit="1"/>
    </xf>
    <xf numFmtId="0" fontId="3" fillId="10" borderId="22" xfId="0" applyFont="1" applyFill="1" applyBorder="1" applyAlignment="1" applyProtection="1">
      <alignment vertical="center" wrapText="1"/>
    </xf>
    <xf numFmtId="0" fontId="3" fillId="10" borderId="23" xfId="0" applyFont="1" applyFill="1" applyBorder="1" applyAlignment="1" applyProtection="1">
      <alignment vertical="center" wrapText="1"/>
    </xf>
    <xf numFmtId="0" fontId="3" fillId="18" borderId="21" xfId="0" applyFont="1" applyFill="1" applyBorder="1" applyAlignment="1" applyProtection="1">
      <alignment horizontal="center" vertical="center" wrapText="1" shrinkToFit="1"/>
    </xf>
    <xf numFmtId="0" fontId="3" fillId="18" borderId="22" xfId="0" applyFont="1" applyFill="1" applyBorder="1" applyAlignment="1" applyProtection="1">
      <alignment horizontal="center" vertical="center" wrapText="1" shrinkToFit="1"/>
    </xf>
    <xf numFmtId="0" fontId="3" fillId="18" borderId="23" xfId="0" applyFont="1" applyFill="1" applyBorder="1" applyAlignment="1" applyProtection="1">
      <alignment horizontal="center" vertical="center" wrapText="1" shrinkToFit="1"/>
    </xf>
    <xf numFmtId="0" fontId="3" fillId="3" borderId="21" xfId="0" applyFont="1" applyFill="1" applyBorder="1" applyAlignment="1" applyProtection="1">
      <alignment horizontal="center" vertical="center" shrinkToFit="1"/>
    </xf>
    <xf numFmtId="0" fontId="3" fillId="3" borderId="22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0" fontId="9" fillId="21" borderId="114" xfId="0" applyFont="1" applyFill="1" applyBorder="1" applyAlignment="1" applyProtection="1">
      <alignment horizontal="center" vertical="center" wrapText="1"/>
    </xf>
    <xf numFmtId="0" fontId="9" fillId="21" borderId="4" xfId="0" applyFont="1" applyFill="1" applyBorder="1" applyAlignment="1" applyProtection="1">
      <alignment horizontal="center" vertical="center" wrapText="1"/>
    </xf>
    <xf numFmtId="0" fontId="9" fillId="21" borderId="37" xfId="0" applyFont="1" applyFill="1" applyBorder="1" applyAlignment="1" applyProtection="1">
      <alignment horizontal="center" vertical="center" wrapText="1"/>
    </xf>
    <xf numFmtId="0" fontId="9" fillId="5" borderId="79" xfId="0" applyFont="1" applyFill="1" applyBorder="1" applyAlignment="1" applyProtection="1">
      <alignment horizontal="center" vertical="center" wrapText="1"/>
    </xf>
    <xf numFmtId="0" fontId="9" fillId="5" borderId="75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164" fontId="6" fillId="0" borderId="31" xfId="0" applyNumberFormat="1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0" fontId="7" fillId="8" borderId="10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12" xfId="0" applyFont="1" applyBorder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13" fillId="0" borderId="10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/>
    </xf>
    <xf numFmtId="0" fontId="17" fillId="0" borderId="82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32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0" fillId="0" borderId="53" xfId="0" applyFont="1" applyBorder="1" applyAlignment="1">
      <alignment horizontal="left"/>
    </xf>
    <xf numFmtId="0" fontId="0" fillId="0" borderId="93" xfId="0" applyFont="1" applyBorder="1" applyAlignment="1">
      <alignment horizontal="left"/>
    </xf>
    <xf numFmtId="0" fontId="0" fillId="0" borderId="54" xfId="0" applyFont="1" applyBorder="1" applyAlignment="1">
      <alignment horizontal="left"/>
    </xf>
    <xf numFmtId="0" fontId="0" fillId="0" borderId="94" xfId="0" applyFont="1" applyBorder="1" applyAlignment="1">
      <alignment horizontal="left"/>
    </xf>
    <xf numFmtId="0" fontId="0" fillId="0" borderId="55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84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8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1" xfId="0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0" fillId="0" borderId="56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6" fillId="10" borderId="12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8" borderId="102" xfId="0" applyFont="1" applyFill="1" applyBorder="1" applyAlignment="1">
      <alignment horizontal="center" vertical="center" wrapText="1"/>
    </xf>
    <xf numFmtId="0" fontId="16" fillId="8" borderId="9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2" fontId="3" fillId="2" borderId="102" xfId="0" applyNumberFormat="1" applyFont="1" applyFill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6" fillId="53" borderId="19" xfId="0" applyFont="1" applyFill="1" applyBorder="1" applyAlignment="1">
      <alignment horizontal="center" vertical="center" wrapText="1"/>
    </xf>
    <xf numFmtId="0" fontId="16" fillId="44" borderId="54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6" xfId="0" applyFont="1" applyFill="1" applyBorder="1" applyAlignment="1">
      <alignment horizontal="center" vertical="center" wrapText="1"/>
    </xf>
    <xf numFmtId="0" fontId="9" fillId="23" borderId="29" xfId="0" applyFont="1" applyFill="1" applyBorder="1" applyAlignment="1" applyProtection="1">
      <alignment horizontal="center" vertical="center" wrapText="1"/>
    </xf>
    <xf numFmtId="0" fontId="9" fillId="47" borderId="27" xfId="0" applyFont="1" applyFill="1" applyBorder="1" applyAlignment="1" applyProtection="1">
      <alignment horizontal="center" vertical="center" wrapText="1"/>
    </xf>
    <xf numFmtId="0" fontId="9" fillId="47" borderId="29" xfId="0" applyFont="1" applyFill="1" applyBorder="1" applyAlignment="1" applyProtection="1">
      <alignment horizontal="center" vertical="center" wrapText="1"/>
    </xf>
    <xf numFmtId="0" fontId="3" fillId="20" borderId="84" xfId="0" applyFont="1" applyFill="1" applyBorder="1" applyAlignment="1" applyProtection="1">
      <alignment horizontal="center" vertical="center" shrinkToFit="1"/>
    </xf>
    <xf numFmtId="0" fontId="3" fillId="20" borderId="65" xfId="0" applyFont="1" applyFill="1" applyBorder="1" applyAlignment="1" applyProtection="1">
      <alignment horizontal="center" vertical="center" shrinkToFit="1"/>
    </xf>
    <xf numFmtId="0" fontId="3" fillId="20" borderId="49" xfId="0" applyFont="1" applyFill="1" applyBorder="1" applyAlignment="1" applyProtection="1">
      <alignment horizontal="center" vertical="center" shrinkToFit="1"/>
    </xf>
    <xf numFmtId="0" fontId="9" fillId="11" borderId="95" xfId="0" applyFont="1" applyFill="1" applyBorder="1" applyAlignment="1" applyProtection="1">
      <alignment horizontal="center" vertical="center" wrapText="1"/>
    </xf>
    <xf numFmtId="0" fontId="9" fillId="11" borderId="92" xfId="0" applyFont="1" applyFill="1" applyBorder="1" applyAlignment="1" applyProtection="1">
      <alignment horizontal="center" vertical="center" wrapText="1"/>
    </xf>
    <xf numFmtId="0" fontId="9" fillId="25" borderId="19" xfId="0" applyFont="1" applyFill="1" applyBorder="1" applyAlignment="1" applyProtection="1">
      <alignment horizontal="center" vertical="center" wrapText="1"/>
    </xf>
    <xf numFmtId="0" fontId="9" fillId="25" borderId="51" xfId="0" applyFont="1" applyFill="1" applyBorder="1" applyAlignment="1" applyProtection="1">
      <alignment horizontal="center" vertical="center" wrapText="1"/>
    </xf>
    <xf numFmtId="0" fontId="9" fillId="25" borderId="52" xfId="0" applyFont="1" applyFill="1" applyBorder="1" applyAlignment="1" applyProtection="1">
      <alignment horizontal="center" vertical="center" wrapText="1"/>
    </xf>
    <xf numFmtId="0" fontId="9" fillId="25" borderId="35" xfId="0" applyFont="1" applyFill="1" applyBorder="1" applyAlignment="1" applyProtection="1">
      <alignment horizontal="center" vertical="center" wrapText="1"/>
    </xf>
    <xf numFmtId="0" fontId="9" fillId="20" borderId="46" xfId="0" applyFont="1" applyFill="1" applyBorder="1" applyAlignment="1" applyProtection="1">
      <alignment horizontal="center" vertical="center" wrapText="1"/>
    </xf>
    <xf numFmtId="0" fontId="9" fillId="20" borderId="92" xfId="0" applyFont="1" applyFill="1" applyBorder="1" applyAlignment="1" applyProtection="1">
      <alignment horizontal="center" vertical="center" wrapText="1"/>
    </xf>
    <xf numFmtId="0" fontId="9" fillId="51" borderId="59" xfId="0" applyFont="1" applyFill="1" applyBorder="1" applyAlignment="1" applyProtection="1">
      <alignment horizontal="center" vertical="center" wrapText="1"/>
    </xf>
    <xf numFmtId="0" fontId="9" fillId="51" borderId="12" xfId="0" applyFont="1" applyFill="1" applyBorder="1" applyAlignment="1" applyProtection="1">
      <alignment horizontal="center" vertical="center" wrapText="1"/>
    </xf>
    <xf numFmtId="0" fontId="9" fillId="51" borderId="56" xfId="0" applyFont="1" applyFill="1" applyBorder="1" applyAlignment="1" applyProtection="1">
      <alignment horizontal="center" vertical="center" wrapText="1"/>
    </xf>
    <xf numFmtId="0" fontId="9" fillId="49" borderId="59" xfId="0" applyFont="1" applyFill="1" applyBorder="1" applyAlignment="1" applyProtection="1">
      <alignment horizontal="center" vertical="center" wrapText="1"/>
    </xf>
    <xf numFmtId="0" fontId="9" fillId="49" borderId="12" xfId="0" applyFont="1" applyFill="1" applyBorder="1" applyAlignment="1" applyProtection="1">
      <alignment horizontal="center" vertical="center" wrapText="1"/>
    </xf>
    <xf numFmtId="0" fontId="9" fillId="49" borderId="56" xfId="0" applyFont="1" applyFill="1" applyBorder="1" applyAlignment="1" applyProtection="1">
      <alignment horizontal="center" vertical="center" wrapText="1"/>
    </xf>
    <xf numFmtId="0" fontId="3" fillId="13" borderId="84" xfId="0" applyFont="1" applyFill="1" applyBorder="1" applyAlignment="1" applyProtection="1">
      <alignment horizontal="center" vertical="center" wrapText="1"/>
    </xf>
    <xf numFmtId="0" fontId="3" fillId="13" borderId="65" xfId="0" applyFont="1" applyFill="1" applyBorder="1" applyAlignment="1" applyProtection="1">
      <alignment horizontal="center" vertical="center" wrapText="1"/>
    </xf>
    <xf numFmtId="0" fontId="3" fillId="46" borderId="110" xfId="0" applyFont="1" applyFill="1" applyBorder="1" applyAlignment="1" applyProtection="1">
      <alignment horizontal="center" vertical="center" wrapText="1"/>
    </xf>
    <xf numFmtId="0" fontId="3" fillId="46" borderId="65" xfId="0" applyFont="1" applyFill="1" applyBorder="1" applyAlignment="1" applyProtection="1">
      <alignment horizontal="center" vertical="center" wrapText="1"/>
    </xf>
    <xf numFmtId="0" fontId="3" fillId="13" borderId="84" xfId="0" applyFont="1" applyFill="1" applyBorder="1" applyAlignment="1" applyProtection="1">
      <alignment horizontal="center" vertical="center"/>
    </xf>
    <xf numFmtId="0" fontId="3" fillId="13" borderId="65" xfId="0" applyFont="1" applyFill="1" applyBorder="1" applyAlignment="1" applyProtection="1">
      <alignment horizontal="center" vertical="center"/>
    </xf>
    <xf numFmtId="0" fontId="3" fillId="13" borderId="104" xfId="0" applyFont="1" applyFill="1" applyBorder="1" applyAlignment="1" applyProtection="1">
      <alignment horizontal="center" vertical="center"/>
    </xf>
    <xf numFmtId="0" fontId="3" fillId="50" borderId="110" xfId="0" applyFont="1" applyFill="1" applyBorder="1" applyAlignment="1" applyProtection="1">
      <alignment horizontal="center" vertical="center" wrapText="1"/>
    </xf>
    <xf numFmtId="0" fontId="3" fillId="50" borderId="65" xfId="0" applyFont="1" applyFill="1" applyBorder="1" applyAlignment="1" applyProtection="1">
      <alignment horizontal="center" vertical="center" wrapText="1"/>
    </xf>
    <xf numFmtId="0" fontId="3" fillId="50" borderId="104" xfId="0" applyFont="1" applyFill="1" applyBorder="1" applyAlignment="1" applyProtection="1">
      <alignment horizontal="center" vertical="center" wrapText="1"/>
    </xf>
    <xf numFmtId="0" fontId="3" fillId="42" borderId="110" xfId="0" applyFont="1" applyFill="1" applyBorder="1" applyAlignment="1" applyProtection="1">
      <alignment horizontal="center" vertical="center" wrapText="1"/>
    </xf>
    <xf numFmtId="0" fontId="3" fillId="42" borderId="65" xfId="0" applyFont="1" applyFill="1" applyBorder="1" applyAlignment="1" applyProtection="1">
      <alignment horizontal="center" vertical="center" wrapText="1"/>
    </xf>
    <xf numFmtId="0" fontId="9" fillId="10" borderId="84" xfId="0" applyFont="1" applyFill="1" applyBorder="1" applyAlignment="1" applyProtection="1">
      <alignment horizontal="center" vertical="center" wrapText="1"/>
    </xf>
    <xf numFmtId="0" fontId="9" fillId="10" borderId="101" xfId="0" applyFont="1" applyFill="1" applyBorder="1" applyAlignment="1" applyProtection="1">
      <alignment horizontal="center" vertical="center" wrapText="1"/>
    </xf>
    <xf numFmtId="0" fontId="9" fillId="10" borderId="85" xfId="0" applyFont="1" applyFill="1" applyBorder="1" applyAlignment="1" applyProtection="1">
      <alignment horizontal="center" vertical="center" wrapText="1"/>
    </xf>
    <xf numFmtId="0" fontId="3" fillId="44" borderId="84" xfId="0" applyFont="1" applyFill="1" applyBorder="1" applyAlignment="1" applyProtection="1">
      <alignment horizontal="center" vertical="center" wrapText="1"/>
    </xf>
    <xf numFmtId="0" fontId="3" fillId="44" borderId="65" xfId="0" applyFont="1" applyFill="1" applyBorder="1" applyAlignment="1" applyProtection="1">
      <alignment horizontal="center" vertical="center" wrapText="1"/>
    </xf>
    <xf numFmtId="0" fontId="3" fillId="44" borderId="49" xfId="0" applyFont="1" applyFill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10" borderId="25" xfId="0" applyFont="1" applyFill="1" applyBorder="1" applyAlignment="1" applyProtection="1">
      <alignment horizontal="center" vertical="center" wrapText="1"/>
    </xf>
    <xf numFmtId="0" fontId="3" fillId="10" borderId="87" xfId="0" applyFont="1" applyFill="1" applyBorder="1" applyAlignment="1" applyProtection="1">
      <alignment horizontal="center" vertical="center" wrapText="1"/>
    </xf>
    <xf numFmtId="0" fontId="3" fillId="50" borderId="102" xfId="0" applyFont="1" applyFill="1" applyBorder="1" applyAlignment="1" applyProtection="1">
      <alignment vertical="center" wrapText="1"/>
    </xf>
    <xf numFmtId="0" fontId="3" fillId="50" borderId="59" xfId="0" applyFont="1" applyFill="1" applyBorder="1" applyAlignment="1" applyProtection="1">
      <alignment horizontal="center" vertical="center" wrapText="1"/>
    </xf>
    <xf numFmtId="0" fontId="3" fillId="50" borderId="12" xfId="0" applyFont="1" applyFill="1" applyBorder="1" applyAlignment="1" applyProtection="1">
      <alignment horizontal="center" vertical="center" wrapText="1"/>
    </xf>
    <xf numFmtId="0" fontId="3" fillId="50" borderId="56" xfId="0" applyFont="1" applyFill="1" applyBorder="1" applyAlignment="1" applyProtection="1">
      <alignment horizontal="center" vertical="center" wrapText="1"/>
    </xf>
    <xf numFmtId="0" fontId="3" fillId="44" borderId="67" xfId="0" applyFont="1" applyFill="1" applyBorder="1" applyAlignment="1" applyProtection="1">
      <alignment horizontal="center" vertical="center" wrapText="1"/>
    </xf>
    <xf numFmtId="0" fontId="3" fillId="44" borderId="28" xfId="0" applyFont="1" applyFill="1" applyBorder="1" applyAlignment="1" applyProtection="1">
      <alignment horizontal="center" vertical="center" wrapText="1"/>
    </xf>
    <xf numFmtId="0" fontId="3" fillId="44" borderId="46" xfId="0" applyFont="1" applyFill="1" applyBorder="1" applyAlignment="1" applyProtection="1">
      <alignment horizontal="center" vertical="center" wrapText="1"/>
    </xf>
    <xf numFmtId="0" fontId="9" fillId="11" borderId="46" xfId="0" applyFont="1" applyFill="1" applyBorder="1" applyAlignment="1" applyProtection="1">
      <alignment horizontal="center" vertical="center" wrapText="1"/>
    </xf>
    <xf numFmtId="0" fontId="3" fillId="36" borderId="110" xfId="0" applyFont="1" applyFill="1" applyBorder="1" applyAlignment="1" applyProtection="1">
      <alignment horizontal="center" vertical="center" wrapText="1"/>
    </xf>
    <xf numFmtId="0" fontId="3" fillId="36" borderId="65" xfId="0" applyFont="1" applyFill="1" applyBorder="1" applyAlignment="1" applyProtection="1">
      <alignment horizontal="center" vertical="center" wrapText="1"/>
    </xf>
    <xf numFmtId="0" fontId="3" fillId="36" borderId="49" xfId="0" applyFont="1" applyFill="1" applyBorder="1" applyAlignment="1" applyProtection="1">
      <alignment horizontal="center" vertical="center" wrapText="1"/>
    </xf>
    <xf numFmtId="0" fontId="9" fillId="32" borderId="18" xfId="0" applyFont="1" applyFill="1" applyBorder="1" applyAlignment="1" applyProtection="1">
      <alignment horizontal="center" vertical="center" wrapText="1"/>
    </xf>
    <xf numFmtId="0" fontId="9" fillId="32" borderId="19" xfId="0" applyFont="1" applyFill="1" applyBorder="1" applyAlignment="1" applyProtection="1">
      <alignment horizontal="center" vertical="center" wrapText="1"/>
    </xf>
    <xf numFmtId="0" fontId="9" fillId="34" borderId="19" xfId="0" applyFont="1" applyFill="1" applyBorder="1" applyAlignment="1" applyProtection="1">
      <alignment horizontal="center" vertical="center" wrapText="1"/>
    </xf>
    <xf numFmtId="0" fontId="9" fillId="27" borderId="90" xfId="0" applyFont="1" applyFill="1" applyBorder="1" applyAlignment="1" applyProtection="1">
      <alignment horizontal="center" vertical="center" wrapText="1"/>
    </xf>
    <xf numFmtId="0" fontId="9" fillId="27" borderId="81" xfId="0" applyFont="1" applyFill="1" applyBorder="1" applyAlignment="1" applyProtection="1">
      <alignment horizontal="center" vertical="center" wrapText="1"/>
    </xf>
    <xf numFmtId="0" fontId="9" fillId="39" borderId="59" xfId="0" applyFont="1" applyFill="1" applyBorder="1" applyAlignment="1" applyProtection="1">
      <alignment horizontal="center" vertical="center" wrapText="1"/>
    </xf>
    <xf numFmtId="0" fontId="9" fillId="39" borderId="12" xfId="0" applyFont="1" applyFill="1" applyBorder="1" applyAlignment="1" applyProtection="1">
      <alignment horizontal="center" vertical="center" wrapText="1"/>
    </xf>
    <xf numFmtId="0" fontId="9" fillId="39" borderId="95" xfId="0" applyFont="1" applyFill="1" applyBorder="1" applyAlignment="1" applyProtection="1">
      <alignment horizontal="center" vertical="center" wrapText="1"/>
    </xf>
    <xf numFmtId="0" fontId="3" fillId="33" borderId="102" xfId="0" applyFont="1" applyFill="1" applyBorder="1" applyAlignment="1" applyProtection="1">
      <alignment horizontal="center" vertical="center" wrapText="1"/>
    </xf>
    <xf numFmtId="0" fontId="3" fillId="29" borderId="102" xfId="0" applyFont="1" applyFill="1" applyBorder="1" applyAlignment="1" applyProtection="1">
      <alignment vertical="center" wrapText="1"/>
    </xf>
    <xf numFmtId="0" fontId="9" fillId="0" borderId="73" xfId="0" applyFont="1" applyBorder="1" applyAlignment="1" applyProtection="1">
      <alignment horizontal="center" vertical="center" shrinkToFit="1"/>
    </xf>
    <xf numFmtId="0" fontId="9" fillId="0" borderId="44" xfId="0" applyFont="1" applyBorder="1" applyAlignment="1" applyProtection="1">
      <alignment horizontal="center" vertical="center" shrinkToFit="1"/>
    </xf>
    <xf numFmtId="0" fontId="9" fillId="0" borderId="128" xfId="0" applyFont="1" applyBorder="1" applyAlignment="1" applyProtection="1">
      <alignment horizontal="center" vertical="center" shrinkToFit="1"/>
    </xf>
    <xf numFmtId="0" fontId="9" fillId="0" borderId="129" xfId="0" applyFont="1" applyBorder="1" applyAlignment="1" applyProtection="1">
      <alignment horizontal="center" vertical="center" shrinkToFit="1"/>
    </xf>
    <xf numFmtId="0" fontId="4" fillId="5" borderId="74" xfId="0" applyFont="1" applyFill="1" applyBorder="1" applyAlignment="1" applyProtection="1">
      <alignment horizontal="center" vertical="center" wrapText="1"/>
    </xf>
    <xf numFmtId="0" fontId="4" fillId="5" borderId="45" xfId="0" applyFont="1" applyFill="1" applyBorder="1" applyAlignment="1" applyProtection="1">
      <alignment horizontal="center" vertical="center" wrapText="1"/>
    </xf>
    <xf numFmtId="164" fontId="6" fillId="0" borderId="31" xfId="0" applyNumberFormat="1" applyFont="1" applyBorder="1" applyAlignment="1" applyProtection="1">
      <alignment horizontal="center"/>
      <protection locked="0"/>
    </xf>
    <xf numFmtId="0" fontId="0" fillId="0" borderId="94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 wrapText="1"/>
      <protection locked="0"/>
    </xf>
    <xf numFmtId="0" fontId="13" fillId="0" borderId="9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18" borderId="95" xfId="0" applyFont="1" applyFill="1" applyBorder="1" applyAlignment="1" applyProtection="1">
      <alignment horizontal="center" vertical="center" wrapText="1"/>
    </xf>
    <xf numFmtId="0" fontId="3" fillId="18" borderId="92" xfId="0" applyFont="1" applyFill="1" applyBorder="1" applyAlignment="1" applyProtection="1">
      <alignment horizontal="center" vertical="center" wrapText="1"/>
    </xf>
    <xf numFmtId="0" fontId="3" fillId="18" borderId="21" xfId="0" applyFont="1" applyFill="1" applyBorder="1" applyAlignment="1" applyProtection="1">
      <alignment horizontal="center" vertical="center" shrinkToFit="1"/>
    </xf>
    <xf numFmtId="0" fontId="3" fillId="18" borderId="22" xfId="0" applyFont="1" applyFill="1" applyBorder="1" applyAlignment="1" applyProtection="1">
      <alignment horizontal="center" vertical="center" shrinkToFit="1"/>
    </xf>
    <xf numFmtId="0" fontId="3" fillId="18" borderId="24" xfId="0" applyFont="1" applyFill="1" applyBorder="1" applyAlignment="1" applyProtection="1">
      <alignment horizontal="center" vertical="center" shrinkToFit="1"/>
    </xf>
    <xf numFmtId="0" fontId="3" fillId="18" borderId="23" xfId="0" applyFont="1" applyFill="1" applyBorder="1" applyAlignment="1" applyProtection="1">
      <alignment horizontal="center" vertical="center" shrinkToFit="1"/>
    </xf>
    <xf numFmtId="0" fontId="9" fillId="17" borderId="19" xfId="0" applyFont="1" applyFill="1" applyBorder="1" applyAlignment="1" applyProtection="1">
      <alignment horizontal="center" vertical="center" wrapText="1"/>
    </xf>
    <xf numFmtId="0" fontId="3" fillId="11" borderId="22" xfId="0" applyFont="1" applyFill="1" applyBorder="1" applyAlignment="1" applyProtection="1">
      <alignment horizontal="center" vertical="center" shrinkToFit="1"/>
    </xf>
    <xf numFmtId="0" fontId="3" fillId="11" borderId="24" xfId="0" applyFont="1" applyFill="1" applyBorder="1" applyAlignment="1" applyProtection="1">
      <alignment horizontal="center" vertical="center" shrinkToFit="1"/>
    </xf>
    <xf numFmtId="0" fontId="3" fillId="11" borderId="23" xfId="0" applyFont="1" applyFill="1" applyBorder="1" applyAlignment="1" applyProtection="1">
      <alignment horizontal="center" vertical="center" shrinkToFit="1"/>
    </xf>
    <xf numFmtId="0" fontId="4" fillId="17" borderId="19" xfId="0" applyFont="1" applyFill="1" applyBorder="1" applyAlignment="1" applyProtection="1">
      <alignment horizontal="center" vertical="center" wrapText="1"/>
    </xf>
    <xf numFmtId="0" fontId="4" fillId="17" borderId="16" xfId="0" applyFont="1" applyFill="1" applyBorder="1" applyAlignment="1" applyProtection="1">
      <alignment horizontal="center" vertical="center" wrapText="1"/>
    </xf>
    <xf numFmtId="0" fontId="8" fillId="8" borderId="30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3" fillId="0" borderId="86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87" xfId="3" applyFont="1" applyBorder="1" applyAlignment="1">
      <alignment horizontal="center" vertical="center" wrapText="1"/>
    </xf>
    <xf numFmtId="0" fontId="16" fillId="0" borderId="35" xfId="3" applyFont="1" applyBorder="1" applyAlignment="1">
      <alignment horizontal="left"/>
    </xf>
    <xf numFmtId="0" fontId="16" fillId="0" borderId="51" xfId="3" applyFont="1" applyBorder="1" applyAlignment="1">
      <alignment horizontal="left"/>
    </xf>
    <xf numFmtId="0" fontId="16" fillId="0" borderId="52" xfId="3" applyFont="1" applyBorder="1" applyAlignment="1">
      <alignment horizontal="left"/>
    </xf>
    <xf numFmtId="0" fontId="16" fillId="0" borderId="13" xfId="3" applyFont="1" applyBorder="1" applyAlignment="1">
      <alignment horizontal="left"/>
    </xf>
    <xf numFmtId="0" fontId="16" fillId="0" borderId="10" xfId="3" applyFont="1" applyBorder="1" applyAlignment="1">
      <alignment horizontal="left"/>
    </xf>
    <xf numFmtId="0" fontId="16" fillId="0" borderId="14" xfId="3" applyFont="1" applyBorder="1" applyAlignment="1">
      <alignment horizontal="left"/>
    </xf>
    <xf numFmtId="0" fontId="16" fillId="0" borderId="88" xfId="3" applyFont="1" applyBorder="1" applyAlignment="1">
      <alignment horizontal="left"/>
    </xf>
    <xf numFmtId="0" fontId="16" fillId="0" borderId="66" xfId="3" applyFont="1" applyBorder="1" applyAlignment="1">
      <alignment horizontal="left"/>
    </xf>
    <xf numFmtId="0" fontId="16" fillId="0" borderId="89" xfId="3" applyFont="1" applyBorder="1" applyAlignment="1">
      <alignment horizontal="left"/>
    </xf>
    <xf numFmtId="0" fontId="16" fillId="0" borderId="12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91" xfId="0" applyFont="1" applyFill="1" applyBorder="1" applyAlignment="1">
      <alignment horizontal="center" vertical="center"/>
    </xf>
    <xf numFmtId="0" fontId="23" fillId="0" borderId="109" xfId="0" applyFont="1" applyFill="1" applyBorder="1" applyAlignment="1">
      <alignment horizontal="center" vertical="center" wrapText="1"/>
    </xf>
    <xf numFmtId="0" fontId="23" fillId="0" borderId="92" xfId="0" applyFont="1" applyFill="1" applyBorder="1" applyAlignment="1">
      <alignment horizontal="center" vertical="center" wrapText="1"/>
    </xf>
    <xf numFmtId="0" fontId="23" fillId="41" borderId="31" xfId="0" applyFont="1" applyFill="1" applyBorder="1" applyAlignment="1">
      <alignment horizontal="center" vertical="center"/>
    </xf>
    <xf numFmtId="0" fontId="23" fillId="41" borderId="91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6" fillId="0" borderId="5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6" xfId="0" applyFont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center" vertical="center" wrapText="1"/>
    </xf>
    <xf numFmtId="0" fontId="16" fillId="8" borderId="91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0" fillId="41" borderId="109" xfId="0" applyFill="1" applyBorder="1" applyAlignment="1">
      <alignment horizontal="center" vertical="center"/>
    </xf>
    <xf numFmtId="0" fontId="0" fillId="41" borderId="92" xfId="0" applyFill="1" applyBorder="1" applyAlignment="1">
      <alignment horizontal="center" vertical="center"/>
    </xf>
    <xf numFmtId="0" fontId="0" fillId="41" borderId="64" xfId="0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horizontal="center" vertical="center" wrapText="1"/>
    </xf>
    <xf numFmtId="0" fontId="23" fillId="41" borderId="83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 wrapText="1"/>
    </xf>
    <xf numFmtId="0" fontId="16" fillId="0" borderId="66" xfId="0" applyFont="1" applyFill="1" applyBorder="1" applyAlignment="1">
      <alignment horizontal="left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6" fillId="9" borderId="46" xfId="0" applyFont="1" applyFill="1" applyBorder="1" applyAlignment="1">
      <alignment horizontal="center" vertical="center" wrapText="1"/>
    </xf>
    <xf numFmtId="0" fontId="16" fillId="9" borderId="91" xfId="0" applyFont="1" applyFill="1" applyBorder="1" applyAlignment="1">
      <alignment horizontal="center" vertical="center" wrapText="1"/>
    </xf>
    <xf numFmtId="0" fontId="16" fillId="9" borderId="9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42" borderId="9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13" fillId="0" borderId="82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9" fillId="42" borderId="114" xfId="0" applyFont="1" applyFill="1" applyBorder="1" applyAlignment="1" applyProtection="1">
      <alignment horizontal="center" vertical="center" wrapText="1"/>
    </xf>
    <xf numFmtId="0" fontId="9" fillId="42" borderId="4" xfId="0" applyFont="1" applyFill="1" applyBorder="1" applyAlignment="1" applyProtection="1">
      <alignment horizontal="center" vertical="center" wrapText="1"/>
    </xf>
    <xf numFmtId="0" fontId="9" fillId="25" borderId="67" xfId="0" applyFont="1" applyFill="1" applyBorder="1" applyAlignment="1" applyProtection="1">
      <alignment horizontal="center" vertical="center" wrapText="1"/>
    </xf>
    <xf numFmtId="0" fontId="9" fillId="25" borderId="28" xfId="0" applyFont="1" applyFill="1" applyBorder="1" applyAlignment="1" applyProtection="1">
      <alignment horizontal="center" vertical="center" wrapText="1"/>
    </xf>
    <xf numFmtId="0" fontId="9" fillId="25" borderId="29" xfId="0" applyFont="1" applyFill="1" applyBorder="1" applyAlignment="1" applyProtection="1">
      <alignment horizontal="center" vertical="center" wrapText="1"/>
    </xf>
    <xf numFmtId="0" fontId="9" fillId="25" borderId="1" xfId="0" applyFont="1" applyFill="1" applyBorder="1" applyAlignment="1" applyProtection="1">
      <alignment horizontal="center" vertical="center" wrapText="1"/>
    </xf>
    <xf numFmtId="0" fontId="3" fillId="13" borderId="26" xfId="0" applyFont="1" applyFill="1" applyBorder="1" applyAlignment="1" applyProtection="1">
      <alignment horizontal="center" vertical="center" wrapText="1"/>
    </xf>
    <xf numFmtId="0" fontId="16" fillId="42" borderId="24" xfId="0" applyFont="1" applyFill="1" applyBorder="1" applyAlignment="1" applyProtection="1">
      <alignment horizontal="center" vertical="center" wrapText="1"/>
    </xf>
    <xf numFmtId="0" fontId="16" fillId="42" borderId="25" xfId="0" applyFont="1" applyFill="1" applyBorder="1" applyAlignment="1" applyProtection="1">
      <alignment horizontal="center" vertical="center" wrapText="1"/>
    </xf>
    <xf numFmtId="0" fontId="16" fillId="42" borderId="26" xfId="0" applyFont="1" applyFill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center" vertical="center" shrinkToFit="1"/>
      <protection locked="0"/>
    </xf>
    <xf numFmtId="0" fontId="9" fillId="0" borderId="85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</xf>
    <xf numFmtId="0" fontId="9" fillId="0" borderId="126" xfId="0" applyFont="1" applyBorder="1" applyAlignment="1" applyProtection="1">
      <alignment horizontal="center" vertical="center" shrinkToFit="1"/>
    </xf>
    <xf numFmtId="0" fontId="9" fillId="0" borderId="121" xfId="0" applyFont="1" applyBorder="1" applyAlignment="1" applyProtection="1">
      <alignment horizontal="center" vertical="center" shrinkToFit="1"/>
    </xf>
    <xf numFmtId="0" fontId="9" fillId="0" borderId="127" xfId="0" applyFont="1" applyBorder="1" applyAlignment="1" applyProtection="1">
      <alignment horizontal="center" vertical="center" shrinkToFit="1"/>
    </xf>
    <xf numFmtId="0" fontId="3" fillId="33" borderId="22" xfId="0" applyFont="1" applyFill="1" applyBorder="1" applyAlignment="1" applyProtection="1">
      <alignment horizontal="center" vertical="center" wrapText="1"/>
    </xf>
    <xf numFmtId="0" fontId="3" fillId="29" borderId="22" xfId="0" applyFont="1" applyFill="1" applyBorder="1" applyAlignment="1" applyProtection="1">
      <alignment vertical="center" wrapText="1"/>
    </xf>
    <xf numFmtId="0" fontId="9" fillId="29" borderId="100" xfId="0" applyFont="1" applyFill="1" applyBorder="1" applyAlignment="1" applyProtection="1">
      <alignment horizontal="center" vertical="center" wrapText="1"/>
    </xf>
    <xf numFmtId="0" fontId="9" fillId="29" borderId="1" xfId="0" applyFont="1" applyFill="1" applyBorder="1" applyAlignment="1" applyProtection="1">
      <alignment horizontal="center" vertical="center" wrapText="1"/>
    </xf>
    <xf numFmtId="0" fontId="9" fillId="44" borderId="5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0" fillId="0" borderId="82" xfId="0" applyFont="1" applyBorder="1" applyAlignment="1">
      <alignment horizontal="center"/>
    </xf>
  </cellXfs>
  <cellStyles count="8">
    <cellStyle name="Normal" xfId="0" builtinId="0"/>
    <cellStyle name="Normal 2" xfId="1"/>
    <cellStyle name="Normal 2 2" xfId="3"/>
    <cellStyle name="Normal 2 3" xfId="6"/>
    <cellStyle name="Normal 3" xfId="2"/>
    <cellStyle name="Normal 3 2" xfId="7"/>
    <cellStyle name="Normal 4" xfId="4"/>
    <cellStyle name="Normal 5" xfId="5"/>
  </cellStyles>
  <dxfs count="0"/>
  <tableStyles count="0" defaultTableStyle="TableStyleMedium9" defaultPivotStyle="PivotStyleMedium4"/>
  <colors>
    <mruColors>
      <color rgb="FFFFCCFF"/>
      <color rgb="FFFF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88933006031823E-2"/>
          <c:y val="4.3284677134656412E-2"/>
          <c:w val="0.86612420466181084"/>
          <c:h val="0.5997148163497106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'Retro Ingl'!$F$10</c:f>
              <c:strCache>
                <c:ptCount val="1"/>
                <c:pt idx="0">
                  <c:v>VALOR OPTIMO (PTS)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'Retro Ingl'!$A$11:$A$15</c:f>
              <c:strCache>
                <c:ptCount val="5"/>
                <c:pt idx="0">
                  <c:v>RESPONSABILIDAD ACADÉMICO-ADMINISTRATIVA</c:v>
                </c:pt>
                <c:pt idx="1">
                  <c:v>EVALUACIÓN DE ALUMNOS</c:v>
                </c:pt>
                <c:pt idx="2">
                  <c:v>ÉTICA</c:v>
                </c:pt>
                <c:pt idx="3">
                  <c:v>CAPACITACIÓN</c:v>
                </c:pt>
                <c:pt idx="4">
                  <c:v>TOTAL</c:v>
                </c:pt>
              </c:strCache>
            </c:strRef>
          </c:cat>
          <c:val>
            <c:numRef>
              <c:f>'Retro Ingl'!$F$11:$F$15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F-491C-8164-2D0265B61EA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'Retro Ingl'!$G$10</c:f>
              <c:strCache>
                <c:ptCount val="1"/>
                <c:pt idx="0">
                  <c:v>VALOR OBTENIDO (PTS)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'Retro Ingl'!$A$11:$A$15</c:f>
              <c:strCache>
                <c:ptCount val="5"/>
                <c:pt idx="0">
                  <c:v>RESPONSABILIDAD ACADÉMICO-ADMINISTRATIVA</c:v>
                </c:pt>
                <c:pt idx="1">
                  <c:v>EVALUACIÓN DE ALUMNOS</c:v>
                </c:pt>
                <c:pt idx="2">
                  <c:v>ÉTICA</c:v>
                </c:pt>
                <c:pt idx="3">
                  <c:v>CAPACITACIÓN</c:v>
                </c:pt>
                <c:pt idx="4">
                  <c:v>TOTAL</c:v>
                </c:pt>
              </c:strCache>
            </c:strRef>
          </c:cat>
          <c:val>
            <c:numRef>
              <c:f>'Retro Ingl'!$G$11:$G$15</c:f>
              <c:numCache>
                <c:formatCode>General</c:formatCode>
                <c:ptCount val="5"/>
                <c:pt idx="0" formatCode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5F-491C-8164-2D0265B61EA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68976"/>
        <c:axId val="228967408"/>
      </c:barChart>
      <c:catAx>
        <c:axId val="228968976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28967408"/>
        <c:crosses val="autoZero"/>
        <c:auto val="1"/>
        <c:lblAlgn val="ctr"/>
        <c:lblOffset val="50"/>
        <c:noMultiLvlLbl val="1"/>
      </c:catAx>
      <c:valAx>
        <c:axId val="228967408"/>
        <c:scaling>
          <c:orientation val="minMax"/>
          <c:max val="100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s-MX"/>
          </a:p>
        </c:txPr>
        <c:crossAx val="228968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406622937039167"/>
          <c:y val="0.83106076652699112"/>
          <c:w val="0.25776227715998873"/>
          <c:h val="0.14099737532808398"/>
        </c:manualLayout>
      </c:layout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827027719096"/>
          <c:y val="9.9776453176997751E-2"/>
          <c:w val="0.6362883847439863"/>
          <c:h val="0.8117722667844089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'Retro PTC'!$F$10</c:f>
              <c:strCache>
                <c:ptCount val="1"/>
                <c:pt idx="0">
                  <c:v>VALOR OPTIMO (PTS)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numRef>
              <c:f>'Retro PTC'!$B$11:$B$16</c:f>
              <c:numCache>
                <c:formatCode>General</c:formatCode>
                <c:ptCount val="6"/>
              </c:numCache>
            </c:numRef>
          </c:cat>
          <c:val>
            <c:numRef>
              <c:f>'Retro PTC'!$F$11:$F$16</c:f>
              <c:numCache>
                <c:formatCode>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29-4EBB-8611-DE7BEFBDFEFF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'Retro PTC'!$G$10</c:f>
              <c:strCache>
                <c:ptCount val="1"/>
                <c:pt idx="0">
                  <c:v>VALOR OBTENIDO (PTS)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'Retro PTC'!$B$11:$B$16</c:f>
              <c:numCache>
                <c:formatCode>General</c:formatCode>
                <c:ptCount val="6"/>
              </c:numCache>
            </c:numRef>
          </c:cat>
          <c:val>
            <c:numRef>
              <c:f>'Retro PTC'!$G$11:$G$16</c:f>
              <c:numCache>
                <c:formatCode>0.00</c:formatCode>
                <c:ptCount val="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 formatCode="0.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29-4EBB-8611-DE7BEFBDFEFF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68192"/>
        <c:axId val="228969368"/>
      </c:barChart>
      <c:catAx>
        <c:axId val="228968192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>
              <a:defRPr/>
            </a:pPr>
            <a:endParaRPr lang="es-MX"/>
          </a:p>
        </c:txPr>
        <c:crossAx val="228969368"/>
        <c:crosses val="autoZero"/>
        <c:auto val="1"/>
        <c:lblAlgn val="ctr"/>
        <c:lblOffset val="100"/>
        <c:noMultiLvlLbl val="1"/>
      </c:catAx>
      <c:valAx>
        <c:axId val="228969368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s-MX"/>
          </a:p>
        </c:txPr>
        <c:crossAx val="228968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>
        <c:manualLayout>
          <c:layoutTarget val="inner"/>
          <c:xMode val="edge"/>
          <c:yMode val="edge"/>
          <c:x val="8.3288933006031823E-2"/>
          <c:y val="4.3284677134656412E-2"/>
          <c:w val="0.86612420466181084"/>
          <c:h val="0.5997148163497106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'Retro PA'!$F$10</c:f>
              <c:strCache>
                <c:ptCount val="1"/>
                <c:pt idx="0">
                  <c:v>VALOR OPTIMO (PTS)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'Retro PA'!$A$11:$A$15</c:f>
              <c:strCache>
                <c:ptCount val="5"/>
                <c:pt idx="0">
                  <c:v>RESPONSABILIDAD ACADÉMICO-ADMINISTRATIVA</c:v>
                </c:pt>
                <c:pt idx="1">
                  <c:v>EVALUACIÓN DE ALUMNOS</c:v>
                </c:pt>
                <c:pt idx="2">
                  <c:v>ÉTICA</c:v>
                </c:pt>
                <c:pt idx="3">
                  <c:v>CAPACITACIÓN</c:v>
                </c:pt>
                <c:pt idx="4">
                  <c:v>TOTAL</c:v>
                </c:pt>
              </c:strCache>
            </c:strRef>
          </c:cat>
          <c:val>
            <c:numRef>
              <c:f>'Retro PA'!$F$11:$F$15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5F-491C-8164-2D0265B61EA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'Retro PA'!$G$10</c:f>
              <c:strCache>
                <c:ptCount val="1"/>
                <c:pt idx="0">
                  <c:v>VALOR OBTENIDO (PTS)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'Retro PA'!$A$11:$A$15</c:f>
              <c:strCache>
                <c:ptCount val="5"/>
                <c:pt idx="0">
                  <c:v>RESPONSABILIDAD ACADÉMICO-ADMINISTRATIVA</c:v>
                </c:pt>
                <c:pt idx="1">
                  <c:v>EVALUACIÓN DE ALUMNOS</c:v>
                </c:pt>
                <c:pt idx="2">
                  <c:v>ÉTICA</c:v>
                </c:pt>
                <c:pt idx="3">
                  <c:v>CAPACITACIÓN</c:v>
                </c:pt>
                <c:pt idx="4">
                  <c:v>TOTAL</c:v>
                </c:pt>
              </c:strCache>
            </c:strRef>
          </c:cat>
          <c:val>
            <c:numRef>
              <c:f>'Retro PA'!$G$11:$G$15</c:f>
              <c:numCache>
                <c:formatCode>General</c:formatCode>
                <c:ptCount val="5"/>
                <c:pt idx="0" formatCode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5F-491C-8164-2D0265B61EAE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57952"/>
        <c:axId val="229255992"/>
      </c:barChart>
      <c:catAx>
        <c:axId val="229257952"/>
        <c:scaling>
          <c:orientation val="minMax"/>
        </c:scaling>
        <c:delete val="0"/>
        <c:axPos val="b"/>
        <c:numFmt formatCode="General" sourceLinked="0"/>
        <c:majorTickMark val="cross"/>
        <c:minorTickMark val="cross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229255992"/>
        <c:crosses val="autoZero"/>
        <c:auto val="1"/>
        <c:lblAlgn val="ctr"/>
        <c:lblOffset val="50"/>
        <c:noMultiLvlLbl val="1"/>
      </c:catAx>
      <c:valAx>
        <c:axId val="229255992"/>
        <c:scaling>
          <c:orientation val="minMax"/>
          <c:max val="100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  <a:endParaRPr lang="es-MX"/>
          </a:p>
        </c:txPr>
        <c:crossAx val="22925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406622937039167"/>
          <c:y val="0.83106076652699112"/>
          <c:w val="0.25776227715998873"/>
          <c:h val="0.14099737532808398"/>
        </c:manualLayout>
      </c:layout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1042219</xdr:colOff>
      <xdr:row>2</xdr:row>
      <xdr:rowOff>62341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156519" cy="82434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0</xdr:row>
      <xdr:rowOff>27214</xdr:rowOff>
    </xdr:from>
    <xdr:to>
      <xdr:col>1</xdr:col>
      <xdr:colOff>1314449</xdr:colOff>
      <xdr:row>1</xdr:row>
      <xdr:rowOff>373459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892" y="27214"/>
          <a:ext cx="1028700" cy="7272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2190750</xdr:colOff>
      <xdr:row>3</xdr:row>
      <xdr:rowOff>0</xdr:rowOff>
    </xdr:from>
    <xdr:to>
      <xdr:col>11</xdr:col>
      <xdr:colOff>3609975</xdr:colOff>
      <xdr:row>6</xdr:row>
      <xdr:rowOff>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0"/>
          <a:ext cx="1419225" cy="552451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28575</xdr:rowOff>
    </xdr:from>
    <xdr:to>
      <xdr:col>2</xdr:col>
      <xdr:colOff>485775</xdr:colOff>
      <xdr:row>1</xdr:row>
      <xdr:rowOff>374820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1028700" cy="7272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95275" y="4429125"/>
    <xdr:ext cx="5591175" cy="3028950"/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>
    <xdr:from>
      <xdr:col>2</xdr:col>
      <xdr:colOff>0</xdr:colOff>
      <xdr:row>2</xdr:row>
      <xdr:rowOff>0</xdr:rowOff>
    </xdr:from>
    <xdr:to>
      <xdr:col>12</xdr:col>
      <xdr:colOff>1781175</xdr:colOff>
      <xdr:row>52</xdr:row>
      <xdr:rowOff>104775</xdr:rowOff>
    </xdr:to>
    <xdr:sp macro="" textlink="">
      <xdr:nvSpPr>
        <xdr:cNvPr id="3075" name="Rectangle 3" hidden="1">
          <a:extLst>
            <a:ext uri="{FF2B5EF4-FFF2-40B4-BE49-F238E27FC236}">
              <a16:creationId xmlns="" xmlns:a16="http://schemas.microsoft.com/office/drawing/2014/main" id="{00000000-0008-0000-0B00-000003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52</xdr:row>
      <xdr:rowOff>104775</xdr:rowOff>
    </xdr:to>
    <xdr:sp macro="" textlink="">
      <xdr:nvSpPr>
        <xdr:cNvPr id="3" name="AutoShape 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5" name="AutoShape 3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6" name="AutoShape 3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7" name="AutoShape 3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8" name="AutoShape 3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9" name="AutoShape 3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0" name="AutoShape 3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1" name="AutoShape 3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2" name="AutoShape 3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3" name="AutoShape 3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4" name="AutoShape 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5" name="AutoShape 3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6" name="AutoShape 3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7" name="AutoShape 3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8825" cy="10648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942975</xdr:colOff>
      <xdr:row>2</xdr:row>
      <xdr:rowOff>22395</xdr:rowOff>
    </xdr:to>
    <xdr:pic>
      <xdr:nvPicPr>
        <xdr:cNvPr id="19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028700" cy="7272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0</xdr:colOff>
      <xdr:row>2</xdr:row>
      <xdr:rowOff>22395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028700" cy="727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261257</xdr:colOff>
      <xdr:row>0</xdr:row>
      <xdr:rowOff>0</xdr:rowOff>
    </xdr:from>
    <xdr:to>
      <xdr:col>1</xdr:col>
      <xdr:colOff>1417776</xdr:colOff>
      <xdr:row>2</xdr:row>
      <xdr:rowOff>62341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0"/>
          <a:ext cx="1156519" cy="8243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737419</xdr:colOff>
      <xdr:row>2</xdr:row>
      <xdr:rowOff>62341</xdr:rowOff>
    </xdr:to>
    <xdr:pic>
      <xdr:nvPicPr>
        <xdr:cNvPr id="6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6519" cy="8243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04800" y="4324350"/>
    <xdr:ext cx="5591175" cy="3028950"/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>
    <xdr:from>
      <xdr:col>2</xdr:col>
      <xdr:colOff>0</xdr:colOff>
      <xdr:row>2</xdr:row>
      <xdr:rowOff>0</xdr:rowOff>
    </xdr:from>
    <xdr:to>
      <xdr:col>12</xdr:col>
      <xdr:colOff>1781175</xdr:colOff>
      <xdr:row>52</xdr:row>
      <xdr:rowOff>104775</xdr:rowOff>
    </xdr:to>
    <xdr:sp macro="" textlink="">
      <xdr:nvSpPr>
        <xdr:cNvPr id="3" name="AutoShape 3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887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4" name="AutoShape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5" name="AutoShape 3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6" name="AutoShape 3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7" name="AutoShape 3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8" name="AutoShape 3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9" name="AutoShape 3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0" name="AutoShape 3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1" name="AutoShape 3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2" name="AutoShape 3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3" name="AutoShape 3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4" name="AutoShape 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5" name="AutoShape 3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6" name="AutoShape 3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12</xdr:col>
      <xdr:colOff>1781175</xdr:colOff>
      <xdr:row>51</xdr:row>
      <xdr:rowOff>104775</xdr:rowOff>
    </xdr:to>
    <xdr:sp macro="" textlink="">
      <xdr:nvSpPr>
        <xdr:cNvPr id="17" name="AutoShape 3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SpPr>
          <a:spLocks noChangeArrowheads="1"/>
        </xdr:cNvSpPr>
      </xdr:nvSpPr>
      <xdr:spPr bwMode="auto">
        <a:xfrm>
          <a:off x="1400175" y="0"/>
          <a:ext cx="9534525" cy="10725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942975</xdr:colOff>
      <xdr:row>2</xdr:row>
      <xdr:rowOff>22395</xdr:rowOff>
    </xdr:to>
    <xdr:pic>
      <xdr:nvPicPr>
        <xdr:cNvPr id="19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028700" cy="7272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6" name="AutoShape 2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7" name="AutoShape 2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8" name="AutoShape 2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9" name="AutoShape 2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0" name="AutoShape 2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1" name="AutoShape 2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2" name="AutoShape 2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4" name="AutoShape 2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5" name="AutoShape 2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9</xdr:col>
      <xdr:colOff>466725</xdr:colOff>
      <xdr:row>18</xdr:row>
      <xdr:rowOff>0</xdr:rowOff>
    </xdr:to>
    <xdr:sp macro="" textlink="">
      <xdr:nvSpPr>
        <xdr:cNvPr id="16" name="AutoShape 2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4781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152400</xdr:colOff>
      <xdr:row>0</xdr:row>
      <xdr:rowOff>0</xdr:rowOff>
    </xdr:from>
    <xdr:to>
      <xdr:col>1</xdr:col>
      <xdr:colOff>1042219</xdr:colOff>
      <xdr:row>2</xdr:row>
      <xdr:rowOff>62341</xdr:rowOff>
    </xdr:to>
    <xdr:pic>
      <xdr:nvPicPr>
        <xdr:cNvPr id="1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1156519" cy="8243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753382</xdr:colOff>
      <xdr:row>0</xdr:row>
      <xdr:rowOff>0</xdr:rowOff>
    </xdr:from>
    <xdr:to>
      <xdr:col>1</xdr:col>
      <xdr:colOff>1903551</xdr:colOff>
      <xdr:row>2</xdr:row>
      <xdr:rowOff>62341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882" y="0"/>
          <a:ext cx="1150169" cy="8243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737419</xdr:colOff>
      <xdr:row>2</xdr:row>
      <xdr:rowOff>62341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6519" cy="8243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9550" y="3724275"/>
    <xdr:ext cx="5772150" cy="3057525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  <xdr:twoCellAnchor>
    <xdr:from>
      <xdr:col>1</xdr:col>
      <xdr:colOff>0</xdr:colOff>
      <xdr:row>2</xdr:row>
      <xdr:rowOff>0</xdr:rowOff>
    </xdr:from>
    <xdr:to>
      <xdr:col>12</xdr:col>
      <xdr:colOff>1143000</xdr:colOff>
      <xdr:row>45</xdr:row>
      <xdr:rowOff>1400175</xdr:rowOff>
    </xdr:to>
    <xdr:sp macro="" textlink="">
      <xdr:nvSpPr>
        <xdr:cNvPr id="3" name="AutoShape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315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12</xdr:col>
      <xdr:colOff>1143000</xdr:colOff>
      <xdr:row>45</xdr:row>
      <xdr:rowOff>1400175</xdr:rowOff>
    </xdr:to>
    <xdr:sp macro="" textlink="">
      <xdr:nvSpPr>
        <xdr:cNvPr id="4" name="AutoShape 2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315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12</xdr:col>
      <xdr:colOff>1143000</xdr:colOff>
      <xdr:row>45</xdr:row>
      <xdr:rowOff>1400175</xdr:rowOff>
    </xdr:to>
    <xdr:sp macro="" textlink="">
      <xdr:nvSpPr>
        <xdr:cNvPr id="5" name="AutoShape 2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315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942975</xdr:colOff>
      <xdr:row>2</xdr:row>
      <xdr:rowOff>22395</xdr:rowOff>
    </xdr:to>
    <xdr:pic>
      <xdr:nvPicPr>
        <xdr:cNvPr id="6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1028700" cy="72724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214313</xdr:colOff>
      <xdr:row>0</xdr:row>
      <xdr:rowOff>35719</xdr:rowOff>
    </xdr:from>
    <xdr:to>
      <xdr:col>2</xdr:col>
      <xdr:colOff>385763</xdr:colOff>
      <xdr:row>2</xdr:row>
      <xdr:rowOff>964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3" y="35719"/>
          <a:ext cx="1028700" cy="727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zoomScale="90" zoomScaleNormal="90" workbookViewId="0">
      <selection activeCell="K14" sqref="K14"/>
    </sheetView>
  </sheetViews>
  <sheetFormatPr baseColWidth="10" defaultColWidth="17.28515625" defaultRowHeight="12.75" x14ac:dyDescent="0.2"/>
  <cols>
    <col min="1" max="1" width="4" style="128" customWidth="1"/>
    <col min="2" max="2" width="19" style="126" customWidth="1"/>
    <col min="3" max="3" width="49.5703125" style="126" customWidth="1"/>
    <col min="4" max="4" width="13.85546875" style="183" customWidth="1"/>
    <col min="5" max="5" width="10.7109375" style="183" customWidth="1"/>
    <col min="6" max="6" width="10.7109375" style="126" customWidth="1"/>
    <col min="7" max="7" width="10.7109375" style="181" customWidth="1"/>
    <col min="8" max="8" width="10.7109375" style="126" customWidth="1"/>
    <col min="9" max="9" width="10.7109375" style="181" customWidth="1"/>
    <col min="10" max="10" width="10.7109375" style="147" customWidth="1"/>
    <col min="11" max="11" width="26.28515625" style="126" customWidth="1"/>
    <col min="12" max="16384" width="17.28515625" style="126"/>
  </cols>
  <sheetData>
    <row r="1" spans="1:32" x14ac:dyDescent="0.2">
      <c r="A1" s="741" t="s">
        <v>0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</row>
    <row r="2" spans="1:32" ht="13.5" thickBot="1" x14ac:dyDescent="0.25">
      <c r="A2" s="742"/>
      <c r="B2" s="742"/>
      <c r="C2" s="742"/>
      <c r="D2" s="742"/>
      <c r="E2" s="742"/>
      <c r="F2" s="742"/>
      <c r="G2" s="742"/>
      <c r="H2" s="742"/>
      <c r="I2" s="742"/>
      <c r="J2" s="742"/>
      <c r="K2" s="742"/>
    </row>
    <row r="3" spans="1:32" ht="26.25" thickBot="1" x14ac:dyDescent="0.25">
      <c r="A3" s="53" t="s">
        <v>1</v>
      </c>
      <c r="B3" s="54" t="s">
        <v>2</v>
      </c>
      <c r="C3" s="54" t="s">
        <v>3</v>
      </c>
      <c r="D3" s="104" t="s">
        <v>46</v>
      </c>
      <c r="E3" s="755" t="s">
        <v>128</v>
      </c>
      <c r="F3" s="756"/>
      <c r="G3" s="755" t="s">
        <v>126</v>
      </c>
      <c r="H3" s="756"/>
      <c r="I3" s="755" t="s">
        <v>127</v>
      </c>
      <c r="J3" s="756"/>
      <c r="K3" s="106" t="s">
        <v>4</v>
      </c>
    </row>
    <row r="4" spans="1:32" ht="38.25" x14ac:dyDescent="0.2">
      <c r="A4" s="743">
        <v>1</v>
      </c>
      <c r="B4" s="746" t="s">
        <v>83</v>
      </c>
      <c r="C4" s="151" t="s">
        <v>80</v>
      </c>
      <c r="D4" s="186" t="s">
        <v>26</v>
      </c>
      <c r="E4" s="732">
        <f>SUM(F4:F8)</f>
        <v>55</v>
      </c>
      <c r="F4" s="136">
        <v>25</v>
      </c>
      <c r="G4" s="735">
        <f>SUM(H4:H8)</f>
        <v>55</v>
      </c>
      <c r="H4" s="135">
        <v>10</v>
      </c>
      <c r="I4" s="735">
        <f>SUM(J4:J8)</f>
        <v>55</v>
      </c>
      <c r="J4" s="135">
        <v>10</v>
      </c>
      <c r="K4" s="729" t="s">
        <v>93</v>
      </c>
      <c r="L4" s="52"/>
    </row>
    <row r="5" spans="1:32" ht="38.25" x14ac:dyDescent="0.2">
      <c r="A5" s="744"/>
      <c r="B5" s="747"/>
      <c r="C5" s="132" t="s">
        <v>84</v>
      </c>
      <c r="D5" s="175" t="s">
        <v>27</v>
      </c>
      <c r="E5" s="733"/>
      <c r="F5" s="134">
        <v>20</v>
      </c>
      <c r="G5" s="736"/>
      <c r="H5" s="109">
        <v>20</v>
      </c>
      <c r="I5" s="736"/>
      <c r="J5" s="109">
        <v>20</v>
      </c>
      <c r="K5" s="730"/>
      <c r="L5" s="52"/>
    </row>
    <row r="6" spans="1:32" s="131" customFormat="1" ht="25.5" x14ac:dyDescent="0.2">
      <c r="A6" s="744"/>
      <c r="B6" s="747"/>
      <c r="C6" s="140" t="s">
        <v>131</v>
      </c>
      <c r="D6" s="177" t="s">
        <v>122</v>
      </c>
      <c r="E6" s="733"/>
      <c r="F6" s="143" t="s">
        <v>113</v>
      </c>
      <c r="G6" s="736"/>
      <c r="H6" s="160">
        <v>5</v>
      </c>
      <c r="I6" s="736"/>
      <c r="J6" s="160">
        <v>5</v>
      </c>
      <c r="K6" s="731"/>
      <c r="L6" s="52"/>
    </row>
    <row r="7" spans="1:32" ht="39" thickBot="1" x14ac:dyDescent="0.25">
      <c r="A7" s="744"/>
      <c r="B7" s="747"/>
      <c r="C7" s="164" t="s">
        <v>146</v>
      </c>
      <c r="D7" s="187" t="s">
        <v>121</v>
      </c>
      <c r="E7" s="733"/>
      <c r="F7" s="141" t="s">
        <v>113</v>
      </c>
      <c r="G7" s="736"/>
      <c r="H7" s="142">
        <v>10</v>
      </c>
      <c r="I7" s="736"/>
      <c r="J7" s="142">
        <v>10</v>
      </c>
      <c r="K7" s="218" t="s">
        <v>115</v>
      </c>
      <c r="L7" s="52"/>
    </row>
    <row r="8" spans="1:32" ht="26.25" thickBot="1" x14ac:dyDescent="0.25">
      <c r="A8" s="745"/>
      <c r="B8" s="748"/>
      <c r="C8" s="208" t="s">
        <v>147</v>
      </c>
      <c r="D8" s="176" t="s">
        <v>122</v>
      </c>
      <c r="E8" s="734"/>
      <c r="F8" s="152">
        <v>10</v>
      </c>
      <c r="G8" s="737"/>
      <c r="H8" s="153">
        <v>10</v>
      </c>
      <c r="I8" s="737"/>
      <c r="J8" s="153">
        <v>10</v>
      </c>
      <c r="K8" s="219" t="s">
        <v>116</v>
      </c>
      <c r="L8" s="52"/>
    </row>
    <row r="9" spans="1:32" ht="13.5" thickBot="1" x14ac:dyDescent="0.25">
      <c r="A9" s="171">
        <v>2</v>
      </c>
      <c r="B9" s="172" t="s">
        <v>22</v>
      </c>
      <c r="C9" s="191"/>
      <c r="D9" s="192"/>
      <c r="E9" s="195"/>
      <c r="F9" s="193"/>
      <c r="G9" s="193"/>
      <c r="H9" s="193"/>
      <c r="I9" s="193"/>
      <c r="J9" s="196"/>
      <c r="K9" s="193"/>
      <c r="L9" s="52"/>
    </row>
    <row r="10" spans="1:32" x14ac:dyDescent="0.2">
      <c r="A10" s="723">
        <v>3</v>
      </c>
      <c r="B10" s="725" t="s">
        <v>87</v>
      </c>
      <c r="C10" s="151" t="s">
        <v>29</v>
      </c>
      <c r="D10" s="186" t="s">
        <v>30</v>
      </c>
      <c r="E10" s="732">
        <f>SUM(F10:F11)</f>
        <v>20</v>
      </c>
      <c r="F10" s="158">
        <v>20</v>
      </c>
      <c r="G10" s="738">
        <f>SUM(H10:H11)</f>
        <v>20</v>
      </c>
      <c r="H10" s="159">
        <v>10</v>
      </c>
      <c r="I10" s="738">
        <f>SUM(J10:J11)</f>
        <v>20</v>
      </c>
      <c r="J10" s="159">
        <v>10</v>
      </c>
      <c r="K10" s="727" t="s">
        <v>31</v>
      </c>
      <c r="L10" s="52"/>
      <c r="M10" s="181"/>
      <c r="N10" s="181"/>
    </row>
    <row r="11" spans="1:32" s="125" customFormat="1" ht="26.25" thickBot="1" x14ac:dyDescent="0.25">
      <c r="A11" s="724"/>
      <c r="B11" s="726"/>
      <c r="C11" s="199" t="s">
        <v>117</v>
      </c>
      <c r="D11" s="105" t="s">
        <v>57</v>
      </c>
      <c r="E11" s="734"/>
      <c r="F11" s="202" t="s">
        <v>113</v>
      </c>
      <c r="G11" s="739"/>
      <c r="H11" s="203">
        <v>10</v>
      </c>
      <c r="I11" s="739"/>
      <c r="J11" s="203">
        <v>10</v>
      </c>
      <c r="K11" s="728"/>
      <c r="L11" s="52"/>
      <c r="M11" s="181"/>
      <c r="N11" s="181"/>
      <c r="O11" s="126"/>
      <c r="P11" s="124">
        <v>10</v>
      </c>
      <c r="Q11" s="4"/>
      <c r="R11" s="4"/>
      <c r="S11" s="123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">
      <c r="A12" s="749">
        <v>4</v>
      </c>
      <c r="B12" s="752" t="s">
        <v>23</v>
      </c>
      <c r="C12" s="130" t="s">
        <v>32</v>
      </c>
      <c r="D12" s="174" t="s">
        <v>33</v>
      </c>
      <c r="E12" s="732">
        <f>SUM(F12:F16)</f>
        <v>25</v>
      </c>
      <c r="F12" s="137">
        <v>8</v>
      </c>
      <c r="G12" s="738">
        <f>SUM(H12:H16)</f>
        <v>25</v>
      </c>
      <c r="H12" s="133" t="s">
        <v>113</v>
      </c>
      <c r="I12" s="738">
        <f>SUM(J12:J16)</f>
        <v>25</v>
      </c>
      <c r="J12" s="133" t="s">
        <v>113</v>
      </c>
      <c r="K12" s="194" t="s">
        <v>34</v>
      </c>
      <c r="L12" s="52"/>
      <c r="M12" s="181"/>
      <c r="N12" s="181"/>
    </row>
    <row r="13" spans="1:32" ht="25.5" x14ac:dyDescent="0.2">
      <c r="A13" s="750"/>
      <c r="B13" s="753"/>
      <c r="C13" s="140" t="s">
        <v>114</v>
      </c>
      <c r="D13" s="188" t="s">
        <v>123</v>
      </c>
      <c r="E13" s="733"/>
      <c r="F13" s="143">
        <v>7</v>
      </c>
      <c r="G13" s="740"/>
      <c r="H13" s="144">
        <v>5</v>
      </c>
      <c r="I13" s="740"/>
      <c r="J13" s="144">
        <v>5</v>
      </c>
      <c r="K13" s="216" t="s">
        <v>116</v>
      </c>
      <c r="L13" s="52"/>
      <c r="M13" s="181"/>
      <c r="N13" s="181"/>
    </row>
    <row r="14" spans="1:32" s="147" customFormat="1" ht="38.25" x14ac:dyDescent="0.2">
      <c r="A14" s="750"/>
      <c r="B14" s="753"/>
      <c r="C14" s="185" t="s">
        <v>125</v>
      </c>
      <c r="D14" s="197" t="s">
        <v>61</v>
      </c>
      <c r="E14" s="733"/>
      <c r="F14" s="200" t="s">
        <v>113</v>
      </c>
      <c r="G14" s="740"/>
      <c r="H14" s="201">
        <v>8</v>
      </c>
      <c r="I14" s="740"/>
      <c r="J14" s="201">
        <v>8</v>
      </c>
      <c r="K14" s="220" t="s">
        <v>70</v>
      </c>
      <c r="L14" s="52"/>
    </row>
    <row r="15" spans="1:32" s="147" customFormat="1" ht="38.25" x14ac:dyDescent="0.2">
      <c r="A15" s="750"/>
      <c r="B15" s="753"/>
      <c r="C15" s="198" t="s">
        <v>130</v>
      </c>
      <c r="D15" s="189" t="s">
        <v>28</v>
      </c>
      <c r="E15" s="733"/>
      <c r="F15" s="155">
        <v>5</v>
      </c>
      <c r="G15" s="740"/>
      <c r="H15" s="156">
        <v>7</v>
      </c>
      <c r="I15" s="740"/>
      <c r="J15" s="156">
        <v>7</v>
      </c>
      <c r="K15" s="179" t="s">
        <v>93</v>
      </c>
      <c r="L15" s="52"/>
    </row>
    <row r="16" spans="1:32" ht="26.25" thickBot="1" x14ac:dyDescent="0.25">
      <c r="A16" s="751"/>
      <c r="B16" s="754"/>
      <c r="C16" s="199" t="s">
        <v>129</v>
      </c>
      <c r="D16" s="105" t="s">
        <v>33</v>
      </c>
      <c r="E16" s="734"/>
      <c r="F16" s="138">
        <v>5</v>
      </c>
      <c r="G16" s="739"/>
      <c r="H16" s="110">
        <v>5</v>
      </c>
      <c r="I16" s="739"/>
      <c r="J16" s="110">
        <v>5</v>
      </c>
      <c r="K16" s="107" t="s">
        <v>88</v>
      </c>
      <c r="L16" s="52"/>
    </row>
    <row r="17" spans="1:11" ht="13.5" thickBot="1" x14ac:dyDescent="0.25">
      <c r="A17" s="722" t="s">
        <v>24</v>
      </c>
      <c r="B17" s="722"/>
      <c r="C17" s="722"/>
      <c r="D17" s="722"/>
      <c r="E17" s="139">
        <f>SUM(E4:E16)</f>
        <v>100</v>
      </c>
      <c r="F17" s="139">
        <f>SUM(F4:F16)</f>
        <v>100</v>
      </c>
      <c r="G17" s="139">
        <f t="shared" ref="G17:J17" si="0">SUM(G4:G16)</f>
        <v>100</v>
      </c>
      <c r="H17" s="139">
        <f t="shared" si="0"/>
        <v>100</v>
      </c>
      <c r="I17" s="139">
        <f t="shared" si="0"/>
        <v>100</v>
      </c>
      <c r="J17" s="103">
        <f t="shared" si="0"/>
        <v>100</v>
      </c>
      <c r="K17" s="123"/>
    </row>
    <row r="18" spans="1:11" x14ac:dyDescent="0.2">
      <c r="A18" s="129" t="s">
        <v>35</v>
      </c>
      <c r="B18" s="123"/>
      <c r="C18" s="123"/>
      <c r="D18" s="62"/>
      <c r="E18" s="62"/>
      <c r="F18" s="123"/>
      <c r="G18" s="178"/>
      <c r="H18" s="123"/>
      <c r="I18" s="178"/>
      <c r="J18" s="146"/>
      <c r="K18" s="123"/>
    </row>
    <row r="19" spans="1:11" x14ac:dyDescent="0.2">
      <c r="A19" s="150" t="s">
        <v>142</v>
      </c>
      <c r="B19" s="2"/>
      <c r="C19" s="2"/>
      <c r="F19" s="2"/>
      <c r="G19" s="2"/>
      <c r="H19" s="2"/>
      <c r="I19" s="2"/>
      <c r="J19" s="2"/>
      <c r="K19" s="2"/>
    </row>
    <row r="20" spans="1:11" x14ac:dyDescent="0.2">
      <c r="A20" s="42"/>
      <c r="B20" s="2"/>
      <c r="C20" s="2"/>
      <c r="F20" s="2"/>
      <c r="G20" s="2"/>
      <c r="H20" s="2"/>
      <c r="I20" s="2"/>
      <c r="J20" s="2"/>
      <c r="K20" s="2"/>
    </row>
    <row r="21" spans="1:11" ht="18" x14ac:dyDescent="0.25">
      <c r="A21" s="50"/>
      <c r="B21" s="15"/>
      <c r="C21" s="15"/>
      <c r="D21" s="190"/>
      <c r="E21" s="190"/>
      <c r="F21" s="15"/>
      <c r="G21" s="15"/>
      <c r="H21" s="15"/>
      <c r="I21" s="15"/>
      <c r="J21" s="15"/>
      <c r="K21" s="15"/>
    </row>
    <row r="22" spans="1:11" ht="15.75" x14ac:dyDescent="0.25">
      <c r="A22" s="127"/>
      <c r="B22" s="2"/>
      <c r="C22" s="2"/>
      <c r="F22" s="2"/>
      <c r="G22" s="2"/>
      <c r="H22" s="2"/>
      <c r="I22" s="2"/>
      <c r="J22" s="2"/>
      <c r="K22" s="2"/>
    </row>
    <row r="23" spans="1:11" ht="15.75" x14ac:dyDescent="0.25">
      <c r="A23" s="127"/>
      <c r="B23" s="2"/>
      <c r="C23" s="2"/>
      <c r="F23" s="2"/>
      <c r="G23" s="2"/>
      <c r="H23" s="2"/>
      <c r="I23" s="2"/>
      <c r="J23" s="2"/>
      <c r="K23" s="2"/>
    </row>
    <row r="24" spans="1:11" ht="15.75" x14ac:dyDescent="0.25">
      <c r="A24" s="127"/>
      <c r="B24" s="2"/>
      <c r="C24" s="2"/>
      <c r="F24" s="2"/>
      <c r="G24" s="2"/>
      <c r="H24" s="2"/>
      <c r="I24" s="2"/>
      <c r="J24" s="2"/>
      <c r="K24" s="2"/>
    </row>
    <row r="25" spans="1:11" ht="15.75" x14ac:dyDescent="0.25">
      <c r="A25" s="127"/>
      <c r="B25" s="2"/>
      <c r="C25" s="2"/>
      <c r="F25" s="2"/>
      <c r="G25" s="2"/>
      <c r="H25" s="2"/>
      <c r="I25" s="2"/>
      <c r="J25" s="2"/>
      <c r="K25" s="2"/>
    </row>
    <row r="26" spans="1:11" ht="15" x14ac:dyDescent="0.2">
      <c r="A26" s="51"/>
      <c r="B26" s="2"/>
      <c r="C26" s="2"/>
      <c r="F26" s="2"/>
      <c r="G26" s="2"/>
      <c r="H26" s="2"/>
      <c r="I26" s="2"/>
      <c r="J26" s="2"/>
      <c r="K26" s="2"/>
    </row>
    <row r="27" spans="1:11" ht="15" x14ac:dyDescent="0.2">
      <c r="A27" s="51"/>
      <c r="B27" s="2"/>
      <c r="C27" s="2"/>
      <c r="F27" s="2"/>
      <c r="G27" s="2"/>
      <c r="H27" s="2"/>
      <c r="I27" s="2"/>
      <c r="J27" s="2"/>
      <c r="K27" s="2"/>
    </row>
  </sheetData>
  <mergeCells count="22">
    <mergeCell ref="A1:K2"/>
    <mergeCell ref="A4:A8"/>
    <mergeCell ref="B4:B8"/>
    <mergeCell ref="A12:A16"/>
    <mergeCell ref="B12:B16"/>
    <mergeCell ref="E3:F3"/>
    <mergeCell ref="G3:H3"/>
    <mergeCell ref="I3:J3"/>
    <mergeCell ref="A17:D17"/>
    <mergeCell ref="A10:A11"/>
    <mergeCell ref="B10:B11"/>
    <mergeCell ref="K10:K11"/>
    <mergeCell ref="K4:K6"/>
    <mergeCell ref="E4:E8"/>
    <mergeCell ref="G4:G8"/>
    <mergeCell ref="I4:I8"/>
    <mergeCell ref="E10:E11"/>
    <mergeCell ref="G10:G11"/>
    <mergeCell ref="I10:I11"/>
    <mergeCell ref="E12:E16"/>
    <mergeCell ref="G12:G16"/>
    <mergeCell ref="I12:I16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4"/>
  <sheetViews>
    <sheetView zoomScale="80" zoomScaleNormal="80" workbookViewId="0">
      <selection activeCell="AE7" sqref="AE7"/>
    </sheetView>
  </sheetViews>
  <sheetFormatPr baseColWidth="10" defaultColWidth="17.28515625" defaultRowHeight="12.75" x14ac:dyDescent="0.2"/>
  <cols>
    <col min="1" max="1" width="4" style="183" customWidth="1"/>
    <col min="2" max="2" width="8.85546875" style="181" customWidth="1"/>
    <col min="3" max="3" width="37.5703125" style="181" customWidth="1"/>
    <col min="4" max="4" width="21.140625" style="183" hidden="1" customWidth="1"/>
    <col min="5" max="5" width="26.28515625" style="238" customWidth="1"/>
    <col min="6" max="6" width="5.7109375" style="183" customWidth="1"/>
    <col min="7" max="7" width="15.7109375" style="238" customWidth="1"/>
    <col min="8" max="9" width="5.7109375" style="181" customWidth="1"/>
    <col min="10" max="10" width="15.7109375" style="238" customWidth="1"/>
    <col min="11" max="12" width="5.7109375" style="181" customWidth="1"/>
    <col min="13" max="13" width="15.7109375" style="238" customWidth="1"/>
    <col min="14" max="14" width="5.7109375" style="181" customWidth="1"/>
    <col min="15" max="15" width="5.28515625" style="181" customWidth="1"/>
    <col min="16" max="19" width="5.5703125" style="355" hidden="1" customWidth="1"/>
    <col min="20" max="20" width="5.5703125" style="360" hidden="1" customWidth="1"/>
    <col min="21" max="24" width="5.5703125" style="355" hidden="1" customWidth="1"/>
    <col min="25" max="25" width="5.5703125" style="360" hidden="1" customWidth="1"/>
    <col min="26" max="29" width="5.5703125" style="355" hidden="1" customWidth="1"/>
    <col min="30" max="30" width="4.5703125" style="75" hidden="1" customWidth="1"/>
    <col min="31" max="16384" width="17.28515625" style="181"/>
  </cols>
  <sheetData>
    <row r="1" spans="1:37" s="253" customFormat="1" ht="30" customHeight="1" x14ac:dyDescent="0.2">
      <c r="A1" s="764"/>
      <c r="B1" s="1111"/>
      <c r="C1" s="1112" t="s">
        <v>202</v>
      </c>
      <c r="D1" s="1112"/>
      <c r="E1" s="1112"/>
      <c r="F1" s="1112"/>
      <c r="G1" s="1112"/>
      <c r="H1" s="1112"/>
      <c r="I1" s="1113"/>
      <c r="J1" s="765" t="s">
        <v>190</v>
      </c>
      <c r="K1" s="765"/>
      <c r="L1" s="765"/>
      <c r="M1" s="765" t="s">
        <v>193</v>
      </c>
      <c r="N1" s="765"/>
    </row>
    <row r="2" spans="1:37" s="253" customFormat="1" ht="30" customHeight="1" x14ac:dyDescent="0.2">
      <c r="A2" s="764"/>
      <c r="B2" s="1111"/>
      <c r="C2" s="868"/>
      <c r="D2" s="868"/>
      <c r="E2" s="868"/>
      <c r="F2" s="868"/>
      <c r="G2" s="868"/>
      <c r="H2" s="868"/>
      <c r="I2" s="869"/>
      <c r="J2" s="765" t="s">
        <v>191</v>
      </c>
      <c r="K2" s="765"/>
      <c r="L2" s="765"/>
      <c r="M2" s="765" t="s">
        <v>192</v>
      </c>
      <c r="N2" s="765"/>
    </row>
    <row r="3" spans="1:37" ht="13.5" thickBot="1" x14ac:dyDescent="0.25">
      <c r="A3" s="741"/>
      <c r="B3" s="742"/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</row>
    <row r="4" spans="1:37" s="253" customFormat="1" ht="16.5" customHeight="1" thickBot="1" x14ac:dyDescent="0.25">
      <c r="A4" s="515" t="s">
        <v>214</v>
      </c>
      <c r="B4" s="516" t="s">
        <v>2</v>
      </c>
      <c r="C4" s="516" t="s">
        <v>3</v>
      </c>
      <c r="D4" s="514"/>
      <c r="E4" s="516" t="s">
        <v>4</v>
      </c>
      <c r="F4" s="755" t="s">
        <v>128</v>
      </c>
      <c r="G4" s="1075"/>
      <c r="H4" s="1075"/>
      <c r="I4" s="1076" t="s">
        <v>126</v>
      </c>
      <c r="J4" s="1075"/>
      <c r="K4" s="1075"/>
      <c r="L4" s="1076" t="s">
        <v>127</v>
      </c>
      <c r="M4" s="1075"/>
      <c r="N4" s="756"/>
      <c r="P4" s="379"/>
      <c r="Q4" s="379"/>
      <c r="R4" s="379"/>
      <c r="S4" s="379"/>
      <c r="T4" s="380"/>
      <c r="U4" s="379"/>
      <c r="V4" s="379"/>
      <c r="W4" s="379"/>
      <c r="X4" s="379"/>
      <c r="Y4" s="380"/>
      <c r="Z4" s="379"/>
      <c r="AA4" s="379"/>
      <c r="AB4" s="379"/>
      <c r="AC4" s="379"/>
      <c r="AD4" s="75"/>
      <c r="AE4" s="517"/>
      <c r="AF4" s="518"/>
    </row>
    <row r="5" spans="1:37" ht="24.95" customHeight="1" x14ac:dyDescent="0.2">
      <c r="A5" s="1059">
        <v>1</v>
      </c>
      <c r="B5" s="1079" t="s">
        <v>83</v>
      </c>
      <c r="C5" s="1086" t="s">
        <v>80</v>
      </c>
      <c r="D5" s="941" t="s">
        <v>151</v>
      </c>
      <c r="E5" s="1084" t="s">
        <v>93</v>
      </c>
      <c r="F5" s="733">
        <v>53</v>
      </c>
      <c r="G5" s="342" t="s">
        <v>170</v>
      </c>
      <c r="H5" s="341">
        <v>15</v>
      </c>
      <c r="I5" s="1082">
        <v>52</v>
      </c>
      <c r="J5" s="340" t="s">
        <v>170</v>
      </c>
      <c r="K5" s="341">
        <v>15</v>
      </c>
      <c r="L5" s="1082">
        <v>52</v>
      </c>
      <c r="M5" s="340" t="s">
        <v>170</v>
      </c>
      <c r="N5" s="341">
        <v>15</v>
      </c>
      <c r="O5" s="52"/>
      <c r="P5" s="356">
        <v>15</v>
      </c>
      <c r="Q5" s="356">
        <v>15</v>
      </c>
      <c r="R5" s="356">
        <v>25</v>
      </c>
      <c r="S5" s="357">
        <v>25</v>
      </c>
      <c r="T5" s="1056">
        <f>SUM(P5:P13)</f>
        <v>53</v>
      </c>
      <c r="U5" s="357">
        <v>15</v>
      </c>
      <c r="V5" s="357">
        <v>15</v>
      </c>
      <c r="W5" s="357">
        <v>25</v>
      </c>
      <c r="X5" s="357">
        <v>25</v>
      </c>
      <c r="Y5" s="1056">
        <f>SUM(U5:U13)</f>
        <v>52</v>
      </c>
      <c r="Z5" s="357">
        <v>15</v>
      </c>
      <c r="AA5" s="357">
        <v>15</v>
      </c>
      <c r="AB5" s="357">
        <v>25</v>
      </c>
      <c r="AC5" s="356">
        <v>25</v>
      </c>
      <c r="AD5" s="1055">
        <f>SUM(Z5:Z13)</f>
        <v>52</v>
      </c>
    </row>
    <row r="6" spans="1:37" s="238" customFormat="1" ht="24.95" customHeight="1" x14ac:dyDescent="0.2">
      <c r="A6" s="1077"/>
      <c r="B6" s="1080"/>
      <c r="C6" s="1087"/>
      <c r="D6" s="929"/>
      <c r="E6" s="1085"/>
      <c r="F6" s="733"/>
      <c r="G6" s="343" t="s">
        <v>171</v>
      </c>
      <c r="H6" s="332">
        <v>25</v>
      </c>
      <c r="I6" s="1082"/>
      <c r="J6" s="336" t="s">
        <v>171</v>
      </c>
      <c r="K6" s="332">
        <v>25</v>
      </c>
      <c r="L6" s="1082"/>
      <c r="M6" s="336" t="s">
        <v>171</v>
      </c>
      <c r="N6" s="332">
        <v>25</v>
      </c>
      <c r="O6" s="52"/>
      <c r="P6" s="356"/>
      <c r="Q6" s="356"/>
      <c r="R6" s="356"/>
      <c r="S6" s="356"/>
      <c r="T6" s="1057"/>
      <c r="U6" s="356"/>
      <c r="V6" s="356"/>
      <c r="W6" s="356"/>
      <c r="X6" s="357"/>
      <c r="Y6" s="1057"/>
      <c r="Z6" s="356"/>
      <c r="AA6" s="356"/>
      <c r="AB6" s="356"/>
      <c r="AC6" s="356"/>
      <c r="AD6" s="1055"/>
    </row>
    <row r="7" spans="1:37" s="238" customFormat="1" ht="21.75" customHeight="1" x14ac:dyDescent="0.2">
      <c r="A7" s="1077"/>
      <c r="B7" s="1080"/>
      <c r="C7" s="1087" t="s">
        <v>132</v>
      </c>
      <c r="D7" s="929" t="s">
        <v>150</v>
      </c>
      <c r="E7" s="1085"/>
      <c r="F7" s="733"/>
      <c r="G7" s="344" t="s">
        <v>172</v>
      </c>
      <c r="H7" s="351">
        <v>15</v>
      </c>
      <c r="I7" s="1082"/>
      <c r="J7" s="337" t="s">
        <v>172</v>
      </c>
      <c r="K7" s="351">
        <v>15</v>
      </c>
      <c r="L7" s="1082"/>
      <c r="M7" s="337" t="s">
        <v>172</v>
      </c>
      <c r="N7" s="351">
        <v>15</v>
      </c>
      <c r="O7" s="52"/>
      <c r="P7" s="356">
        <v>15</v>
      </c>
      <c r="Q7" s="356">
        <v>20</v>
      </c>
      <c r="R7" s="356">
        <v>15</v>
      </c>
      <c r="S7" s="356">
        <v>20</v>
      </c>
      <c r="T7" s="1057"/>
      <c r="U7" s="356">
        <v>15</v>
      </c>
      <c r="V7" s="356">
        <v>20</v>
      </c>
      <c r="W7" s="356">
        <v>15</v>
      </c>
      <c r="X7" s="357">
        <v>20</v>
      </c>
      <c r="Y7" s="1057"/>
      <c r="Z7" s="356">
        <v>15</v>
      </c>
      <c r="AA7" s="356">
        <v>20</v>
      </c>
      <c r="AB7" s="356">
        <v>15</v>
      </c>
      <c r="AC7" s="357">
        <v>20</v>
      </c>
      <c r="AD7" s="1055"/>
    </row>
    <row r="8" spans="1:37" ht="21.75" customHeight="1" x14ac:dyDescent="0.2">
      <c r="A8" s="1077"/>
      <c r="B8" s="1080"/>
      <c r="C8" s="1087"/>
      <c r="D8" s="929"/>
      <c r="E8" s="1085"/>
      <c r="F8" s="733"/>
      <c r="G8" s="345" t="s">
        <v>173</v>
      </c>
      <c r="H8" s="352">
        <v>20</v>
      </c>
      <c r="I8" s="1082"/>
      <c r="J8" s="338" t="s">
        <v>173</v>
      </c>
      <c r="K8" s="353">
        <v>20</v>
      </c>
      <c r="L8" s="1082"/>
      <c r="M8" s="338" t="s">
        <v>173</v>
      </c>
      <c r="N8" s="353">
        <v>20</v>
      </c>
      <c r="O8" s="52"/>
      <c r="P8" s="356"/>
      <c r="Q8" s="356"/>
      <c r="R8" s="356"/>
      <c r="S8" s="356"/>
      <c r="T8" s="1057"/>
      <c r="U8" s="356"/>
      <c r="V8" s="356"/>
      <c r="W8" s="356"/>
      <c r="X8" s="357"/>
      <c r="Y8" s="1057"/>
      <c r="Z8" s="356"/>
      <c r="AA8" s="356"/>
      <c r="AB8" s="356"/>
      <c r="AC8" s="356"/>
      <c r="AD8" s="1055"/>
    </row>
    <row r="9" spans="1:37" s="238" customFormat="1" ht="16.5" customHeight="1" x14ac:dyDescent="0.2">
      <c r="A9" s="1077"/>
      <c r="B9" s="1080"/>
      <c r="C9" s="1088" t="s">
        <v>131</v>
      </c>
      <c r="D9" s="917" t="s">
        <v>157</v>
      </c>
      <c r="E9" s="1085"/>
      <c r="F9" s="733"/>
      <c r="G9" s="344" t="s">
        <v>172</v>
      </c>
      <c r="H9" s="333">
        <v>5</v>
      </c>
      <c r="I9" s="1082"/>
      <c r="J9" s="337" t="s">
        <v>172</v>
      </c>
      <c r="K9" s="333">
        <v>5</v>
      </c>
      <c r="L9" s="1082"/>
      <c r="M9" s="337" t="s">
        <v>172</v>
      </c>
      <c r="N9" s="333">
        <v>5</v>
      </c>
      <c r="O9" s="52"/>
      <c r="P9" s="356">
        <v>5</v>
      </c>
      <c r="Q9" s="356">
        <v>0</v>
      </c>
      <c r="R9" s="356">
        <v>5</v>
      </c>
      <c r="S9" s="356">
        <v>0</v>
      </c>
      <c r="T9" s="1057"/>
      <c r="U9" s="356">
        <v>5</v>
      </c>
      <c r="V9" s="356">
        <v>0</v>
      </c>
      <c r="W9" s="356">
        <v>5</v>
      </c>
      <c r="X9" s="356">
        <v>0</v>
      </c>
      <c r="Y9" s="1057"/>
      <c r="Z9" s="356">
        <v>5</v>
      </c>
      <c r="AA9" s="356">
        <v>0</v>
      </c>
      <c r="AB9" s="356">
        <v>5</v>
      </c>
      <c r="AC9" s="356">
        <v>0</v>
      </c>
      <c r="AD9" s="1055"/>
    </row>
    <row r="10" spans="1:37" ht="16.5" customHeight="1" x14ac:dyDescent="0.2">
      <c r="A10" s="1077"/>
      <c r="B10" s="1080"/>
      <c r="C10" s="1088"/>
      <c r="D10" s="917"/>
      <c r="E10" s="1085"/>
      <c r="F10" s="733"/>
      <c r="G10" s="345" t="s">
        <v>173</v>
      </c>
      <c r="H10" s="334">
        <v>0</v>
      </c>
      <c r="I10" s="1082"/>
      <c r="J10" s="338" t="s">
        <v>173</v>
      </c>
      <c r="K10" s="335">
        <v>0</v>
      </c>
      <c r="L10" s="1082"/>
      <c r="M10" s="338" t="s">
        <v>173</v>
      </c>
      <c r="N10" s="335">
        <v>0</v>
      </c>
      <c r="T10" s="1057"/>
      <c r="Y10" s="1057"/>
      <c r="AD10" s="1055"/>
    </row>
    <row r="11" spans="1:37" s="238" customFormat="1" ht="18" customHeight="1" x14ac:dyDescent="0.2">
      <c r="A11" s="1077"/>
      <c r="B11" s="1080"/>
      <c r="C11" s="1088" t="s">
        <v>146</v>
      </c>
      <c r="D11" s="917" t="s">
        <v>148</v>
      </c>
      <c r="E11" s="1110" t="s">
        <v>115</v>
      </c>
      <c r="F11" s="733"/>
      <c r="G11" s="346" t="s">
        <v>170</v>
      </c>
      <c r="H11" s="331">
        <v>10</v>
      </c>
      <c r="I11" s="1082"/>
      <c r="J11" s="339" t="s">
        <v>170</v>
      </c>
      <c r="K11" s="331">
        <v>10</v>
      </c>
      <c r="L11" s="1082"/>
      <c r="M11" s="339" t="s">
        <v>170</v>
      </c>
      <c r="N11" s="331">
        <v>10</v>
      </c>
      <c r="P11" s="355">
        <v>10</v>
      </c>
      <c r="Q11" s="355">
        <v>10</v>
      </c>
      <c r="R11" s="355">
        <v>0</v>
      </c>
      <c r="S11" s="355">
        <v>0</v>
      </c>
      <c r="T11" s="1057"/>
      <c r="U11" s="355">
        <v>10</v>
      </c>
      <c r="V11" s="355">
        <v>10</v>
      </c>
      <c r="W11" s="355">
        <v>0</v>
      </c>
      <c r="X11" s="355">
        <v>0</v>
      </c>
      <c r="Y11" s="1057"/>
      <c r="Z11" s="355">
        <v>10</v>
      </c>
      <c r="AA11" s="355">
        <v>10</v>
      </c>
      <c r="AB11" s="355">
        <v>0</v>
      </c>
      <c r="AC11" s="355">
        <v>0</v>
      </c>
      <c r="AD11" s="1055"/>
    </row>
    <row r="12" spans="1:37" ht="18" customHeight="1" x14ac:dyDescent="0.2">
      <c r="A12" s="1077"/>
      <c r="B12" s="1080"/>
      <c r="C12" s="1088"/>
      <c r="D12" s="917"/>
      <c r="E12" s="1110"/>
      <c r="F12" s="733"/>
      <c r="G12" s="343" t="s">
        <v>171</v>
      </c>
      <c r="H12" s="332">
        <v>0</v>
      </c>
      <c r="I12" s="1082"/>
      <c r="J12" s="336" t="s">
        <v>171</v>
      </c>
      <c r="K12" s="332">
        <v>0</v>
      </c>
      <c r="L12" s="1082"/>
      <c r="M12" s="336" t="s">
        <v>171</v>
      </c>
      <c r="N12" s="332">
        <v>0</v>
      </c>
      <c r="O12" s="52"/>
      <c r="T12" s="1057"/>
      <c r="Y12" s="1057"/>
      <c r="AD12" s="1055"/>
    </row>
    <row r="13" spans="1:37" ht="39" customHeight="1" thickBot="1" x14ac:dyDescent="0.25">
      <c r="A13" s="1078"/>
      <c r="B13" s="1081"/>
      <c r="C13" s="304" t="s">
        <v>147</v>
      </c>
      <c r="D13" s="290" t="s">
        <v>154</v>
      </c>
      <c r="E13" s="266" t="s">
        <v>116</v>
      </c>
      <c r="F13" s="733"/>
      <c r="G13" s="1089">
        <v>8</v>
      </c>
      <c r="H13" s="1090"/>
      <c r="I13" s="1082"/>
      <c r="J13" s="1091">
        <v>7</v>
      </c>
      <c r="K13" s="1090"/>
      <c r="L13" s="1083"/>
      <c r="M13" s="1091">
        <v>7</v>
      </c>
      <c r="N13" s="1090"/>
      <c r="O13" s="52"/>
      <c r="P13" s="355">
        <v>8</v>
      </c>
      <c r="Q13" s="355">
        <v>8</v>
      </c>
      <c r="R13" s="355">
        <v>8</v>
      </c>
      <c r="S13" s="355">
        <v>8</v>
      </c>
      <c r="T13" s="1057"/>
      <c r="U13" s="355">
        <v>7</v>
      </c>
      <c r="V13" s="355">
        <v>7</v>
      </c>
      <c r="W13" s="355">
        <v>7</v>
      </c>
      <c r="X13" s="355">
        <v>7</v>
      </c>
      <c r="Y13" s="1057"/>
      <c r="Z13" s="355">
        <v>7</v>
      </c>
      <c r="AA13" s="355">
        <v>7</v>
      </c>
      <c r="AB13" s="355">
        <v>7</v>
      </c>
      <c r="AC13" s="355">
        <v>7</v>
      </c>
      <c r="AD13" s="1055"/>
    </row>
    <row r="14" spans="1:37" s="237" customFormat="1" ht="20.100000000000001" customHeight="1" x14ac:dyDescent="0.2">
      <c r="A14" s="1059">
        <v>2</v>
      </c>
      <c r="B14" s="1103" t="s">
        <v>87</v>
      </c>
      <c r="C14" s="1099" t="s">
        <v>174</v>
      </c>
      <c r="D14" s="943" t="s">
        <v>161</v>
      </c>
      <c r="E14" s="1106" t="s">
        <v>93</v>
      </c>
      <c r="F14" s="732">
        <v>20</v>
      </c>
      <c r="G14" s="342" t="s">
        <v>170</v>
      </c>
      <c r="H14" s="334">
        <v>10</v>
      </c>
      <c r="I14" s="1062">
        <v>20</v>
      </c>
      <c r="J14" s="340" t="s">
        <v>170</v>
      </c>
      <c r="K14" s="334">
        <v>10</v>
      </c>
      <c r="L14" s="1062">
        <v>20</v>
      </c>
      <c r="M14" s="340" t="s">
        <v>170</v>
      </c>
      <c r="N14" s="334">
        <v>10</v>
      </c>
      <c r="P14" s="62">
        <v>10</v>
      </c>
      <c r="Q14" s="62">
        <v>10</v>
      </c>
      <c r="R14" s="62">
        <v>20</v>
      </c>
      <c r="S14" s="62">
        <v>20</v>
      </c>
      <c r="T14" s="1058">
        <v>20</v>
      </c>
      <c r="U14" s="62">
        <v>10</v>
      </c>
      <c r="V14" s="62">
        <v>10</v>
      </c>
      <c r="W14" s="62">
        <v>20</v>
      </c>
      <c r="X14" s="62">
        <v>20</v>
      </c>
      <c r="Y14" s="1058">
        <v>20</v>
      </c>
      <c r="Z14" s="62">
        <v>10</v>
      </c>
      <c r="AA14" s="62">
        <v>10</v>
      </c>
      <c r="AB14" s="62">
        <v>20</v>
      </c>
      <c r="AC14" s="62">
        <v>20</v>
      </c>
      <c r="AD14" s="1058">
        <v>20</v>
      </c>
      <c r="AE14" s="4"/>
      <c r="AF14" s="4"/>
      <c r="AG14" s="4"/>
      <c r="AH14" s="4"/>
      <c r="AI14" s="4"/>
      <c r="AJ14" s="4"/>
      <c r="AK14" s="4"/>
    </row>
    <row r="15" spans="1:37" ht="19.5" customHeight="1" x14ac:dyDescent="0.2">
      <c r="A15" s="1077"/>
      <c r="B15" s="1104"/>
      <c r="C15" s="1100"/>
      <c r="D15" s="917"/>
      <c r="E15" s="1107"/>
      <c r="F15" s="733"/>
      <c r="G15" s="343" t="s">
        <v>171</v>
      </c>
      <c r="H15" s="335">
        <v>20</v>
      </c>
      <c r="I15" s="1063"/>
      <c r="J15" s="336" t="s">
        <v>171</v>
      </c>
      <c r="K15" s="335">
        <v>20</v>
      </c>
      <c r="L15" s="1063"/>
      <c r="M15" s="336" t="s">
        <v>171</v>
      </c>
      <c r="N15" s="335">
        <v>20</v>
      </c>
      <c r="O15" s="52"/>
      <c r="T15" s="1058"/>
      <c r="Y15" s="1058"/>
      <c r="AD15" s="1058"/>
    </row>
    <row r="16" spans="1:37" s="238" customFormat="1" ht="20.100000000000001" customHeight="1" x14ac:dyDescent="0.2">
      <c r="A16" s="1077"/>
      <c r="B16" s="1104"/>
      <c r="C16" s="1101" t="s">
        <v>175</v>
      </c>
      <c r="D16" s="917" t="s">
        <v>162</v>
      </c>
      <c r="E16" s="1107"/>
      <c r="F16" s="733"/>
      <c r="G16" s="346" t="s">
        <v>170</v>
      </c>
      <c r="H16" s="331">
        <v>10</v>
      </c>
      <c r="I16" s="1063"/>
      <c r="J16" s="339" t="s">
        <v>170</v>
      </c>
      <c r="K16" s="331">
        <v>10</v>
      </c>
      <c r="L16" s="1063"/>
      <c r="M16" s="339" t="s">
        <v>170</v>
      </c>
      <c r="N16" s="331">
        <v>10</v>
      </c>
      <c r="O16" s="52"/>
      <c r="P16" s="355">
        <v>10</v>
      </c>
      <c r="Q16" s="355">
        <v>10</v>
      </c>
      <c r="R16" s="355">
        <v>0</v>
      </c>
      <c r="S16" s="355">
        <v>0</v>
      </c>
      <c r="T16" s="1058"/>
      <c r="U16" s="355">
        <v>10</v>
      </c>
      <c r="V16" s="355">
        <v>10</v>
      </c>
      <c r="W16" s="355">
        <v>0</v>
      </c>
      <c r="X16" s="355">
        <v>0</v>
      </c>
      <c r="Y16" s="1058"/>
      <c r="Z16" s="355">
        <v>10</v>
      </c>
      <c r="AA16" s="355">
        <v>10</v>
      </c>
      <c r="AB16" s="355">
        <v>0</v>
      </c>
      <c r="AC16" s="355">
        <v>0</v>
      </c>
      <c r="AD16" s="1058"/>
    </row>
    <row r="17" spans="1:42" s="180" customFormat="1" ht="20.100000000000001" customHeight="1" thickBot="1" x14ac:dyDescent="0.25">
      <c r="A17" s="1061"/>
      <c r="B17" s="1105"/>
      <c r="C17" s="1102"/>
      <c r="D17" s="1109"/>
      <c r="E17" s="1108"/>
      <c r="F17" s="734"/>
      <c r="G17" s="343" t="s">
        <v>171</v>
      </c>
      <c r="H17" s="332">
        <v>0</v>
      </c>
      <c r="I17" s="1064"/>
      <c r="J17" s="336" t="s">
        <v>171</v>
      </c>
      <c r="K17" s="332">
        <v>0</v>
      </c>
      <c r="L17" s="1064"/>
      <c r="M17" s="336" t="s">
        <v>171</v>
      </c>
      <c r="N17" s="332">
        <v>0</v>
      </c>
      <c r="O17" s="52"/>
      <c r="P17" s="355"/>
      <c r="Q17" s="355"/>
      <c r="R17" s="355"/>
      <c r="S17" s="355"/>
      <c r="T17" s="1058"/>
      <c r="U17" s="31"/>
      <c r="V17" s="31"/>
      <c r="W17" s="31"/>
      <c r="X17" s="31"/>
      <c r="Y17" s="1058"/>
      <c r="Z17" s="31"/>
      <c r="AA17" s="31"/>
      <c r="AB17" s="31"/>
      <c r="AC17" s="62"/>
      <c r="AD17" s="1058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s="221" customFormat="1" ht="39" thickBot="1" x14ac:dyDescent="0.25">
      <c r="A18" s="264">
        <v>3</v>
      </c>
      <c r="B18" s="249" t="s">
        <v>165</v>
      </c>
      <c r="C18" s="280" t="s">
        <v>188</v>
      </c>
      <c r="D18" s="292" t="s">
        <v>164</v>
      </c>
      <c r="E18" s="265" t="s">
        <v>93</v>
      </c>
      <c r="F18" s="227">
        <v>5</v>
      </c>
      <c r="G18" s="1092">
        <v>5</v>
      </c>
      <c r="H18" s="1093"/>
      <c r="I18" s="330">
        <v>5</v>
      </c>
      <c r="J18" s="1094">
        <v>5</v>
      </c>
      <c r="K18" s="1093"/>
      <c r="L18" s="330">
        <v>5</v>
      </c>
      <c r="M18" s="1094">
        <v>5</v>
      </c>
      <c r="N18" s="1093"/>
      <c r="P18" s="62">
        <v>5</v>
      </c>
      <c r="Q18" s="62">
        <v>5</v>
      </c>
      <c r="R18" s="62">
        <v>5</v>
      </c>
      <c r="S18" s="62">
        <v>5</v>
      </c>
      <c r="T18" s="361">
        <v>5</v>
      </c>
      <c r="U18" s="62">
        <v>5</v>
      </c>
      <c r="V18" s="62">
        <v>5</v>
      </c>
      <c r="W18" s="62">
        <v>5</v>
      </c>
      <c r="X18" s="62">
        <v>5</v>
      </c>
      <c r="Y18" s="65">
        <v>5</v>
      </c>
      <c r="Z18" s="62">
        <v>5</v>
      </c>
      <c r="AA18" s="62">
        <v>5</v>
      </c>
      <c r="AB18" s="62">
        <v>5</v>
      </c>
      <c r="AC18" s="62">
        <v>5</v>
      </c>
      <c r="AD18" s="362">
        <v>5</v>
      </c>
      <c r="AE18" s="4"/>
      <c r="AF18" s="4"/>
      <c r="AG18" s="4"/>
      <c r="AH18" s="4"/>
      <c r="AI18" s="4"/>
      <c r="AJ18" s="4"/>
      <c r="AK18" s="4"/>
    </row>
    <row r="19" spans="1:42" ht="18.75" customHeight="1" x14ac:dyDescent="0.2">
      <c r="A19" s="1059">
        <v>4</v>
      </c>
      <c r="B19" s="752" t="s">
        <v>23</v>
      </c>
      <c r="C19" s="299" t="s">
        <v>32</v>
      </c>
      <c r="D19" s="328" t="s">
        <v>158</v>
      </c>
      <c r="E19" s="194" t="s">
        <v>34</v>
      </c>
      <c r="F19" s="738">
        <f>SUM(G19:G23)</f>
        <v>22</v>
      </c>
      <c r="G19" s="1065">
        <v>8</v>
      </c>
      <c r="H19" s="1066"/>
      <c r="I19" s="1062">
        <f>SUM(J19:J23)</f>
        <v>23</v>
      </c>
      <c r="J19" s="1095">
        <v>0</v>
      </c>
      <c r="K19" s="1066"/>
      <c r="L19" s="1062">
        <f>SUM(M19:M23)</f>
        <v>23</v>
      </c>
      <c r="M19" s="1095">
        <v>0</v>
      </c>
      <c r="N19" s="1066"/>
      <c r="O19" s="52"/>
      <c r="P19" s="355">
        <v>8</v>
      </c>
      <c r="Q19" s="355">
        <v>8</v>
      </c>
      <c r="R19" s="355">
        <v>8</v>
      </c>
      <c r="S19" s="355">
        <v>8</v>
      </c>
      <c r="T19" s="1055">
        <f>SUM(P19:P23)</f>
        <v>22</v>
      </c>
      <c r="U19" s="355">
        <v>0</v>
      </c>
      <c r="V19" s="355">
        <v>0</v>
      </c>
      <c r="W19" s="355">
        <v>0</v>
      </c>
      <c r="X19" s="355">
        <v>0</v>
      </c>
      <c r="Y19" s="1055">
        <f>SUM(U19:U23)</f>
        <v>23</v>
      </c>
      <c r="Z19" s="355">
        <v>0</v>
      </c>
      <c r="AA19" s="355">
        <v>0</v>
      </c>
      <c r="AB19" s="355">
        <v>0</v>
      </c>
      <c r="AC19" s="358">
        <v>0</v>
      </c>
      <c r="AD19" s="1058">
        <f>SUM(Z19:Z23)</f>
        <v>23</v>
      </c>
    </row>
    <row r="20" spans="1:42" ht="31.5" customHeight="1" x14ac:dyDescent="0.2">
      <c r="A20" s="1060"/>
      <c r="B20" s="753"/>
      <c r="C20" s="212" t="s">
        <v>114</v>
      </c>
      <c r="D20" s="311" t="s">
        <v>159</v>
      </c>
      <c r="E20" s="240" t="s">
        <v>116</v>
      </c>
      <c r="F20" s="740"/>
      <c r="G20" s="1071">
        <v>4</v>
      </c>
      <c r="H20" s="1072"/>
      <c r="I20" s="1063"/>
      <c r="J20" s="1098">
        <v>3</v>
      </c>
      <c r="K20" s="1072"/>
      <c r="L20" s="1063"/>
      <c r="M20" s="1098">
        <v>3</v>
      </c>
      <c r="N20" s="1072"/>
      <c r="O20" s="52"/>
      <c r="P20" s="355">
        <v>4</v>
      </c>
      <c r="Q20" s="355">
        <v>4</v>
      </c>
      <c r="R20" s="355">
        <v>4</v>
      </c>
      <c r="S20" s="355">
        <v>4</v>
      </c>
      <c r="T20" s="1055"/>
      <c r="U20" s="355">
        <v>3</v>
      </c>
      <c r="V20" s="355">
        <v>3</v>
      </c>
      <c r="W20" s="355">
        <v>3</v>
      </c>
      <c r="X20" s="355">
        <v>3</v>
      </c>
      <c r="Y20" s="1055"/>
      <c r="Z20" s="355">
        <v>3</v>
      </c>
      <c r="AA20" s="355">
        <v>3</v>
      </c>
      <c r="AB20" s="355">
        <v>3</v>
      </c>
      <c r="AC20" s="358">
        <v>3</v>
      </c>
      <c r="AD20" s="1058"/>
    </row>
    <row r="21" spans="1:42" ht="51" x14ac:dyDescent="0.2">
      <c r="A21" s="1060"/>
      <c r="B21" s="753"/>
      <c r="C21" s="61" t="s">
        <v>125</v>
      </c>
      <c r="D21" s="210" t="s">
        <v>156</v>
      </c>
      <c r="E21" s="220" t="s">
        <v>70</v>
      </c>
      <c r="F21" s="740"/>
      <c r="G21" s="1067">
        <v>0</v>
      </c>
      <c r="H21" s="1068"/>
      <c r="I21" s="1063"/>
      <c r="J21" s="1096">
        <v>8</v>
      </c>
      <c r="K21" s="1068"/>
      <c r="L21" s="1063"/>
      <c r="M21" s="1096">
        <v>8</v>
      </c>
      <c r="N21" s="1068"/>
      <c r="O21" s="52"/>
      <c r="P21" s="355">
        <v>0</v>
      </c>
      <c r="Q21" s="355">
        <v>0</v>
      </c>
      <c r="R21" s="355">
        <v>0</v>
      </c>
      <c r="S21" s="355">
        <v>0</v>
      </c>
      <c r="T21" s="1055"/>
      <c r="U21" s="355">
        <v>8</v>
      </c>
      <c r="V21" s="355">
        <v>8</v>
      </c>
      <c r="W21" s="355">
        <v>8</v>
      </c>
      <c r="X21" s="355">
        <v>8</v>
      </c>
      <c r="Y21" s="1055"/>
      <c r="Z21" s="355">
        <v>8</v>
      </c>
      <c r="AA21" s="355">
        <v>8</v>
      </c>
      <c r="AB21" s="355">
        <v>8</v>
      </c>
      <c r="AC21" s="358">
        <v>8</v>
      </c>
      <c r="AD21" s="1058"/>
    </row>
    <row r="22" spans="1:42" ht="51" x14ac:dyDescent="0.2">
      <c r="A22" s="1060"/>
      <c r="B22" s="753"/>
      <c r="C22" s="302" t="s">
        <v>130</v>
      </c>
      <c r="D22" s="329" t="s">
        <v>160</v>
      </c>
      <c r="E22" s="236" t="s">
        <v>93</v>
      </c>
      <c r="F22" s="740"/>
      <c r="G22" s="1067">
        <v>5</v>
      </c>
      <c r="H22" s="1068"/>
      <c r="I22" s="1063"/>
      <c r="J22" s="1096">
        <v>7</v>
      </c>
      <c r="K22" s="1068"/>
      <c r="L22" s="1063"/>
      <c r="M22" s="1096">
        <v>7</v>
      </c>
      <c r="N22" s="1068"/>
      <c r="O22" s="52"/>
      <c r="P22" s="355">
        <v>5</v>
      </c>
      <c r="Q22" s="355">
        <v>5</v>
      </c>
      <c r="R22" s="355">
        <v>5</v>
      </c>
      <c r="S22" s="355">
        <v>5</v>
      </c>
      <c r="T22" s="1055"/>
      <c r="U22" s="355">
        <v>7</v>
      </c>
      <c r="V22" s="355">
        <v>7</v>
      </c>
      <c r="W22" s="355">
        <v>7</v>
      </c>
      <c r="X22" s="355">
        <v>7</v>
      </c>
      <c r="Y22" s="1055"/>
      <c r="Z22" s="355">
        <v>7</v>
      </c>
      <c r="AA22" s="355">
        <v>7</v>
      </c>
      <c r="AB22" s="355">
        <v>7</v>
      </c>
      <c r="AC22" s="358">
        <v>7</v>
      </c>
      <c r="AD22" s="1058"/>
    </row>
    <row r="23" spans="1:42" ht="39" thickBot="1" x14ac:dyDescent="0.25">
      <c r="A23" s="1061"/>
      <c r="B23" s="754"/>
      <c r="C23" s="304" t="s">
        <v>129</v>
      </c>
      <c r="D23" s="290" t="s">
        <v>158</v>
      </c>
      <c r="E23" s="107" t="s">
        <v>88</v>
      </c>
      <c r="F23" s="739"/>
      <c r="G23" s="1069">
        <v>5</v>
      </c>
      <c r="H23" s="1070"/>
      <c r="I23" s="1064"/>
      <c r="J23" s="1097">
        <v>5</v>
      </c>
      <c r="K23" s="1070"/>
      <c r="L23" s="1064"/>
      <c r="M23" s="1097">
        <v>5</v>
      </c>
      <c r="N23" s="1070"/>
      <c r="O23" s="52"/>
      <c r="P23" s="354">
        <v>5</v>
      </c>
      <c r="Q23" s="354">
        <v>5</v>
      </c>
      <c r="R23" s="354">
        <v>5</v>
      </c>
      <c r="S23" s="354">
        <v>5</v>
      </c>
      <c r="T23" s="1055"/>
      <c r="U23" s="354">
        <v>5</v>
      </c>
      <c r="V23" s="354">
        <v>5</v>
      </c>
      <c r="W23" s="354">
        <v>5</v>
      </c>
      <c r="X23" s="354">
        <v>5</v>
      </c>
      <c r="Y23" s="1055"/>
      <c r="Z23" s="354">
        <v>5</v>
      </c>
      <c r="AA23" s="354">
        <v>5</v>
      </c>
      <c r="AB23" s="354">
        <v>5</v>
      </c>
      <c r="AC23" s="359">
        <v>5</v>
      </c>
      <c r="AD23" s="1058"/>
    </row>
    <row r="24" spans="1:42" ht="13.5" thickBot="1" x14ac:dyDescent="0.25">
      <c r="A24" s="722" t="s">
        <v>24</v>
      </c>
      <c r="B24" s="722"/>
      <c r="C24" s="722"/>
      <c r="D24" s="722"/>
      <c r="E24" s="235"/>
      <c r="F24" s="139">
        <f>SUM(F5:F23)</f>
        <v>100</v>
      </c>
      <c r="G24" s="1073">
        <v>100</v>
      </c>
      <c r="H24" s="1074"/>
      <c r="I24" s="139">
        <f t="shared" ref="I24:L24" si="0">SUM(I5:I23)</f>
        <v>100</v>
      </c>
      <c r="J24" s="1073">
        <v>100</v>
      </c>
      <c r="K24" s="1074"/>
      <c r="L24" s="139">
        <f t="shared" si="0"/>
        <v>100</v>
      </c>
      <c r="M24" s="1073">
        <v>100</v>
      </c>
      <c r="N24" s="1074"/>
      <c r="P24" s="355">
        <f>SUM(P5:P23)</f>
        <v>100</v>
      </c>
      <c r="Q24" s="355">
        <f t="shared" ref="Q24:S24" si="1">SUM(Q5:Q23)</f>
        <v>100</v>
      </c>
      <c r="R24" s="355">
        <f t="shared" si="1"/>
        <v>100</v>
      </c>
      <c r="S24" s="355">
        <f t="shared" si="1"/>
        <v>100</v>
      </c>
      <c r="T24" s="355">
        <f t="shared" ref="T24" si="2">SUM(T5:T23)</f>
        <v>100</v>
      </c>
      <c r="U24" s="355">
        <f t="shared" ref="U24" si="3">SUM(U5:U23)</f>
        <v>100</v>
      </c>
      <c r="V24" s="355">
        <f t="shared" ref="V24" si="4">SUM(V5:V23)</f>
        <v>100</v>
      </c>
      <c r="W24" s="355">
        <f t="shared" ref="W24" si="5">SUM(W5:W23)</f>
        <v>100</v>
      </c>
      <c r="X24" s="355">
        <f t="shared" ref="X24" si="6">SUM(X5:X23)</f>
        <v>100</v>
      </c>
      <c r="Y24" s="355">
        <f t="shared" ref="Y24" si="7">SUM(Y5:Y23)</f>
        <v>100</v>
      </c>
      <c r="Z24" s="355">
        <f t="shared" ref="Z24" si="8">SUM(Z5:Z23)</f>
        <v>100</v>
      </c>
      <c r="AA24" s="355">
        <f t="shared" ref="AA24" si="9">SUM(AA5:AA23)</f>
        <v>100</v>
      </c>
      <c r="AB24" s="355">
        <f t="shared" ref="AB24" si="10">SUM(AB5:AB23)</f>
        <v>100</v>
      </c>
      <c r="AC24" s="355">
        <f t="shared" ref="AC24" si="11">SUM(AC5:AC23)</f>
        <v>100</v>
      </c>
      <c r="AD24" s="355">
        <f t="shared" ref="AD24" si="12">SUM(AD5:AD23)</f>
        <v>100</v>
      </c>
    </row>
    <row r="25" spans="1:42" x14ac:dyDescent="0.2">
      <c r="A25" s="184" t="s">
        <v>35</v>
      </c>
      <c r="B25" s="178"/>
      <c r="C25" s="178"/>
      <c r="D25" s="62"/>
      <c r="E25" s="235"/>
      <c r="F25" s="62"/>
      <c r="G25" s="235"/>
      <c r="H25" s="178"/>
      <c r="I25" s="178"/>
      <c r="J25" s="235"/>
      <c r="K25" s="178"/>
      <c r="L25" s="178"/>
      <c r="M25" s="235"/>
      <c r="N25" s="178"/>
    </row>
    <row r="26" spans="1:42" x14ac:dyDescent="0.2">
      <c r="A26" s="184" t="s">
        <v>142</v>
      </c>
      <c r="B26" s="2"/>
      <c r="C26" s="2"/>
      <c r="E26" s="2"/>
      <c r="G26" s="2"/>
      <c r="H26" s="2"/>
      <c r="I26" s="2"/>
      <c r="J26" s="2"/>
      <c r="K26" s="2"/>
      <c r="L26" s="2"/>
      <c r="M26" s="2"/>
      <c r="N26" s="2"/>
    </row>
    <row r="27" spans="1:42" x14ac:dyDescent="0.2">
      <c r="A27" s="42"/>
      <c r="B27" s="2"/>
      <c r="C27" s="2"/>
      <c r="E27" s="2"/>
      <c r="G27" s="2"/>
      <c r="H27" s="2"/>
      <c r="I27" s="2"/>
      <c r="J27" s="2"/>
      <c r="K27" s="2"/>
      <c r="L27" s="2"/>
      <c r="M27" s="2"/>
      <c r="N27" s="2"/>
    </row>
    <row r="28" spans="1:42" ht="18" x14ac:dyDescent="0.25">
      <c r="A28" s="50"/>
      <c r="B28" s="15"/>
      <c r="C28" s="15"/>
      <c r="D28" s="190"/>
      <c r="E28" s="15"/>
      <c r="F28" s="190"/>
      <c r="G28" s="15"/>
      <c r="H28" s="15"/>
      <c r="I28" s="15"/>
      <c r="J28" s="15"/>
      <c r="K28" s="15"/>
      <c r="L28" s="15"/>
      <c r="M28" s="15"/>
      <c r="N28" s="15"/>
    </row>
    <row r="29" spans="1:42" ht="15.75" x14ac:dyDescent="0.25">
      <c r="A29" s="182"/>
      <c r="B29" s="2"/>
      <c r="C29" s="2"/>
      <c r="E29" s="2"/>
      <c r="G29" s="2"/>
      <c r="H29" s="2"/>
      <c r="I29" s="2"/>
      <c r="J29" s="2"/>
      <c r="K29" s="2"/>
      <c r="L29" s="2"/>
      <c r="M29" s="2"/>
      <c r="N29" s="2"/>
    </row>
    <row r="30" spans="1:42" ht="15.75" x14ac:dyDescent="0.25">
      <c r="A30" s="182"/>
      <c r="B30" s="2"/>
      <c r="C30" s="2"/>
      <c r="E30" s="2"/>
      <c r="G30" s="2"/>
      <c r="H30" s="2"/>
      <c r="I30" s="2"/>
      <c r="J30" s="2"/>
      <c r="K30" s="2"/>
      <c r="L30" s="2"/>
      <c r="M30" s="2"/>
      <c r="N30" s="2"/>
    </row>
    <row r="31" spans="1:42" ht="15.75" x14ac:dyDescent="0.25">
      <c r="A31" s="182"/>
      <c r="B31" s="2"/>
      <c r="C31" s="2"/>
      <c r="E31" s="2"/>
      <c r="G31" s="2"/>
      <c r="H31" s="2"/>
      <c r="I31" s="2"/>
      <c r="J31" s="2"/>
      <c r="K31" s="2"/>
      <c r="L31" s="2"/>
      <c r="M31" s="2"/>
      <c r="N31" s="2"/>
    </row>
    <row r="32" spans="1:42" ht="15.75" x14ac:dyDescent="0.25">
      <c r="A32" s="182"/>
      <c r="B32" s="2"/>
      <c r="C32" s="2"/>
      <c r="E32" s="2"/>
      <c r="G32" s="2"/>
      <c r="H32" s="2"/>
      <c r="I32" s="2"/>
      <c r="J32" s="2"/>
      <c r="K32" s="2"/>
      <c r="L32" s="2"/>
      <c r="M32" s="2"/>
      <c r="N32" s="2"/>
    </row>
    <row r="33" spans="1:14" ht="15" x14ac:dyDescent="0.2">
      <c r="A33" s="51"/>
      <c r="B33" s="2"/>
      <c r="C33" s="2"/>
      <c r="E33" s="2"/>
      <c r="G33" s="2"/>
      <c r="H33" s="2"/>
      <c r="I33" s="2"/>
      <c r="J33" s="2"/>
      <c r="K33" s="2"/>
      <c r="L33" s="2"/>
      <c r="M33" s="2"/>
      <c r="N33" s="2"/>
    </row>
    <row r="34" spans="1:14" ht="15" x14ac:dyDescent="0.2">
      <c r="A34" s="51"/>
      <c r="B34" s="2"/>
      <c r="C34" s="2"/>
      <c r="E34" s="2"/>
      <c r="G34" s="2"/>
      <c r="H34" s="2"/>
      <c r="I34" s="2"/>
      <c r="J34" s="2"/>
      <c r="K34" s="2"/>
      <c r="L34" s="2"/>
      <c r="M34" s="2"/>
      <c r="N34" s="2"/>
    </row>
  </sheetData>
  <mergeCells count="74">
    <mergeCell ref="A1:B2"/>
    <mergeCell ref="M1:N1"/>
    <mergeCell ref="M2:N2"/>
    <mergeCell ref="J1:L1"/>
    <mergeCell ref="J2:L2"/>
    <mergeCell ref="C1:I2"/>
    <mergeCell ref="D5:D6"/>
    <mergeCell ref="D7:D8"/>
    <mergeCell ref="D9:D10"/>
    <mergeCell ref="D11:D12"/>
    <mergeCell ref="E11:E12"/>
    <mergeCell ref="C14:C15"/>
    <mergeCell ref="C16:C17"/>
    <mergeCell ref="A14:A17"/>
    <mergeCell ref="B14:B17"/>
    <mergeCell ref="F14:F17"/>
    <mergeCell ref="E14:E17"/>
    <mergeCell ref="D14:D15"/>
    <mergeCell ref="D16:D17"/>
    <mergeCell ref="J24:K24"/>
    <mergeCell ref="M22:N22"/>
    <mergeCell ref="M23:N23"/>
    <mergeCell ref="M24:N24"/>
    <mergeCell ref="I14:I17"/>
    <mergeCell ref="L14:L17"/>
    <mergeCell ref="J20:K20"/>
    <mergeCell ref="J21:K21"/>
    <mergeCell ref="M20:N20"/>
    <mergeCell ref="M21:N21"/>
    <mergeCell ref="L19:L23"/>
    <mergeCell ref="J19:K19"/>
    <mergeCell ref="J22:K22"/>
    <mergeCell ref="J23:K23"/>
    <mergeCell ref="M13:N13"/>
    <mergeCell ref="G18:H18"/>
    <mergeCell ref="J18:K18"/>
    <mergeCell ref="M18:N18"/>
    <mergeCell ref="M19:N19"/>
    <mergeCell ref="A3:N3"/>
    <mergeCell ref="F4:H4"/>
    <mergeCell ref="I4:K4"/>
    <mergeCell ref="L4:N4"/>
    <mergeCell ref="A5:A13"/>
    <mergeCell ref="B5:B13"/>
    <mergeCell ref="F5:F13"/>
    <mergeCell ref="I5:I13"/>
    <mergeCell ref="L5:L13"/>
    <mergeCell ref="E5:E10"/>
    <mergeCell ref="C5:C6"/>
    <mergeCell ref="C7:C8"/>
    <mergeCell ref="C9:C10"/>
    <mergeCell ref="C11:C12"/>
    <mergeCell ref="G13:H13"/>
    <mergeCell ref="J13:K13"/>
    <mergeCell ref="A24:D24"/>
    <mergeCell ref="A19:A23"/>
    <mergeCell ref="B19:B23"/>
    <mergeCell ref="F19:F23"/>
    <mergeCell ref="I19:I23"/>
    <mergeCell ref="G19:H19"/>
    <mergeCell ref="G22:H22"/>
    <mergeCell ref="G23:H23"/>
    <mergeCell ref="G20:H20"/>
    <mergeCell ref="G21:H21"/>
    <mergeCell ref="G24:H24"/>
    <mergeCell ref="T19:T23"/>
    <mergeCell ref="Y19:Y23"/>
    <mergeCell ref="T5:T13"/>
    <mergeCell ref="Y5:Y13"/>
    <mergeCell ref="AD5:AD13"/>
    <mergeCell ref="T14:T17"/>
    <mergeCell ref="Y14:Y17"/>
    <mergeCell ref="AD14:AD17"/>
    <mergeCell ref="AD19:AD23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4"/>
  <sheetViews>
    <sheetView topLeftCell="B3" zoomScale="50" zoomScaleNormal="50" workbookViewId="0">
      <pane xSplit="4" topLeftCell="Z1" activePane="topRight" state="frozen"/>
      <selection activeCell="B1" sqref="B1"/>
      <selection pane="topRight" activeCell="AL11" sqref="AL11"/>
    </sheetView>
  </sheetViews>
  <sheetFormatPr baseColWidth="10" defaultColWidth="17.28515625" defaultRowHeight="12.75" x14ac:dyDescent="0.2"/>
  <cols>
    <col min="1" max="1" width="4" style="467" bestFit="1" customWidth="1"/>
    <col min="2" max="2" width="24.5703125" style="382" customWidth="1"/>
    <col min="3" max="3" width="7.140625" style="382" bestFit="1" customWidth="1"/>
    <col min="4" max="4" width="10.5703125" style="382" bestFit="1" customWidth="1"/>
    <col min="5" max="5" width="14.7109375" style="382" bestFit="1" customWidth="1"/>
    <col min="6" max="6" width="8.5703125" style="383" bestFit="1" customWidth="1"/>
    <col min="7" max="7" width="8.42578125" style="383" bestFit="1" customWidth="1"/>
    <col min="8" max="8" width="8.5703125" style="383" bestFit="1" customWidth="1"/>
    <col min="9" max="9" width="11.140625" style="383" bestFit="1" customWidth="1"/>
    <col min="10" max="10" width="5.42578125" style="383" bestFit="1" customWidth="1"/>
    <col min="11" max="11" width="5.7109375" style="382" bestFit="1" customWidth="1"/>
    <col min="12" max="12" width="8.28515625" style="382" bestFit="1" customWidth="1"/>
    <col min="13" max="14" width="6.7109375" style="382" customWidth="1"/>
    <col min="15" max="15" width="8.28515625" style="385" bestFit="1" customWidth="1"/>
    <col min="16" max="17" width="6.7109375" style="385" customWidth="1"/>
    <col min="18" max="18" width="8.28515625" style="385" customWidth="1"/>
    <col min="19" max="20" width="6.7109375" style="385" customWidth="1"/>
    <col min="21" max="21" width="8.5703125" style="385" customWidth="1"/>
    <col min="22" max="22" width="6.7109375" style="385" customWidth="1"/>
    <col min="23" max="23" width="6.28515625" style="385" customWidth="1"/>
    <col min="24" max="24" width="10" style="382" customWidth="1"/>
    <col min="25" max="25" width="8.28515625" style="382" bestFit="1" customWidth="1"/>
    <col min="26" max="27" width="6.7109375" style="382" customWidth="1"/>
    <col min="28" max="28" width="8.28515625" style="382" bestFit="1" customWidth="1"/>
    <col min="29" max="29" width="6.7109375" style="382" customWidth="1"/>
    <col min="30" max="30" width="6.5703125" style="382" bestFit="1" customWidth="1"/>
    <col min="31" max="31" width="9" style="382" customWidth="1"/>
    <col min="32" max="32" width="8.42578125" style="382" customWidth="1"/>
    <col min="33" max="33" width="6.5703125" style="382" bestFit="1" customWidth="1"/>
    <col min="34" max="34" width="7" style="382" customWidth="1"/>
    <col min="35" max="35" width="8.28515625" style="383" bestFit="1" customWidth="1"/>
    <col min="36" max="37" width="4.42578125" style="384" bestFit="1" customWidth="1"/>
    <col min="38" max="38" width="8.28515625" style="384" customWidth="1"/>
    <col min="39" max="40" width="5.28515625" style="384" customWidth="1"/>
    <col min="41" max="41" width="8.28515625" style="384" customWidth="1"/>
    <col min="42" max="43" width="5.85546875" style="384" customWidth="1"/>
    <col min="44" max="44" width="8.140625" style="384" customWidth="1"/>
    <col min="45" max="45" width="5.28515625" style="384" customWidth="1"/>
    <col min="46" max="46" width="9.42578125" style="384" customWidth="1"/>
    <col min="47" max="47" width="8.28515625" style="383" bestFit="1" customWidth="1"/>
    <col min="48" max="49" width="6.5703125" style="383" customWidth="1"/>
    <col min="50" max="50" width="9.5703125" style="382" customWidth="1"/>
    <col min="51" max="51" width="10.7109375" style="382" customWidth="1"/>
    <col min="52" max="52" width="47.28515625" style="382" customWidth="1"/>
    <col min="53" max="53" width="10" style="382" customWidth="1"/>
    <col min="54" max="16384" width="17.28515625" style="382"/>
  </cols>
  <sheetData>
    <row r="1" spans="1:69" ht="30" customHeight="1" x14ac:dyDescent="0.2">
      <c r="A1" s="1019"/>
      <c r="B1" s="1026"/>
      <c r="C1" s="1022" t="s">
        <v>203</v>
      </c>
      <c r="D1" s="1022"/>
      <c r="E1" s="1022"/>
      <c r="F1" s="1022"/>
      <c r="G1" s="1022"/>
      <c r="H1" s="1022"/>
      <c r="I1" s="1022"/>
      <c r="J1" s="1022"/>
      <c r="K1" s="1022"/>
      <c r="L1" s="1022"/>
      <c r="M1" s="1023"/>
      <c r="N1" s="1021" t="s">
        <v>190</v>
      </c>
      <c r="O1" s="856"/>
      <c r="P1" s="856"/>
      <c r="Q1" s="381"/>
      <c r="R1" s="381" t="s">
        <v>193</v>
      </c>
      <c r="S1" s="381"/>
      <c r="T1" s="382"/>
      <c r="U1" s="383"/>
      <c r="V1" s="382"/>
      <c r="W1" s="382"/>
      <c r="AI1" s="382"/>
      <c r="AJ1" s="382"/>
      <c r="AK1" s="382"/>
      <c r="AL1" s="382"/>
      <c r="AM1" s="382"/>
      <c r="AN1" s="382"/>
      <c r="AO1" s="382"/>
      <c r="AP1" s="382"/>
      <c r="AQ1" s="382"/>
      <c r="AR1" s="382"/>
      <c r="AS1" s="382"/>
      <c r="AT1" s="382"/>
      <c r="AU1" s="382"/>
      <c r="AV1" s="382"/>
      <c r="AW1" s="382"/>
    </row>
    <row r="2" spans="1:69" ht="30" customHeight="1" x14ac:dyDescent="0.2">
      <c r="A2" s="1020"/>
      <c r="B2" s="1027"/>
      <c r="C2" s="1024"/>
      <c r="D2" s="1024"/>
      <c r="E2" s="1024"/>
      <c r="F2" s="1024"/>
      <c r="G2" s="1024"/>
      <c r="H2" s="1024"/>
      <c r="I2" s="1024"/>
      <c r="J2" s="1024"/>
      <c r="K2" s="1024"/>
      <c r="L2" s="1024"/>
      <c r="M2" s="1025"/>
      <c r="N2" s="1021" t="s">
        <v>191</v>
      </c>
      <c r="O2" s="856"/>
      <c r="P2" s="856"/>
      <c r="Q2" s="381"/>
      <c r="R2" s="381" t="s">
        <v>192</v>
      </c>
      <c r="S2" s="381"/>
      <c r="T2" s="382"/>
      <c r="U2" s="383"/>
      <c r="V2" s="382"/>
      <c r="W2" s="382"/>
      <c r="AI2" s="382"/>
      <c r="AJ2" s="382"/>
      <c r="AK2" s="382"/>
      <c r="AL2" s="382"/>
      <c r="AM2" s="382"/>
      <c r="AN2" s="382"/>
      <c r="AO2" s="382"/>
      <c r="AP2" s="382"/>
      <c r="AQ2" s="382"/>
      <c r="AR2" s="382"/>
      <c r="AS2" s="382"/>
      <c r="AT2" s="382"/>
      <c r="AU2" s="382"/>
      <c r="AV2" s="382"/>
      <c r="AW2" s="382"/>
    </row>
    <row r="3" spans="1:69" ht="15.75" customHeight="1" x14ac:dyDescent="0.2">
      <c r="A3" s="382"/>
      <c r="F3" s="382"/>
      <c r="G3" s="382"/>
      <c r="H3" s="382"/>
      <c r="I3" s="382"/>
      <c r="J3" s="382"/>
      <c r="L3" s="383"/>
      <c r="M3" s="383"/>
      <c r="N3" s="383"/>
      <c r="O3" s="384"/>
      <c r="P3" s="384"/>
      <c r="Q3" s="384"/>
      <c r="R3" s="384"/>
      <c r="S3" s="384"/>
      <c r="T3" s="384"/>
      <c r="U3" s="384"/>
      <c r="V3" s="384"/>
      <c r="W3" s="384"/>
      <c r="AI3" s="382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2"/>
      <c r="AV3" s="382"/>
      <c r="AW3" s="382"/>
    </row>
    <row r="4" spans="1:69" s="389" customFormat="1" ht="15" customHeight="1" x14ac:dyDescent="0.2">
      <c r="A4" s="386"/>
      <c r="B4" s="387" t="s">
        <v>5</v>
      </c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BO4" s="386"/>
      <c r="BQ4" s="386"/>
    </row>
    <row r="5" spans="1:69" s="389" customFormat="1" ht="15.75" customHeight="1" x14ac:dyDescent="0.25">
      <c r="A5" s="386"/>
      <c r="B5" s="387" t="s">
        <v>6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390" t="s">
        <v>20</v>
      </c>
      <c r="N5" s="390"/>
      <c r="O5" s="390"/>
      <c r="P5" s="390"/>
      <c r="Q5" s="390"/>
      <c r="R5" s="855">
        <f ca="1">TODAY()</f>
        <v>44761</v>
      </c>
      <c r="S5" s="855"/>
      <c r="T5" s="855"/>
      <c r="U5" s="855"/>
      <c r="V5" s="855"/>
      <c r="W5" s="855"/>
      <c r="X5" s="390"/>
      <c r="AF5" s="390"/>
      <c r="AG5" s="390"/>
      <c r="AH5" s="390"/>
      <c r="AK5" s="391"/>
      <c r="AL5" s="391"/>
      <c r="AM5" s="391"/>
      <c r="AN5" s="391"/>
      <c r="AO5" s="391"/>
      <c r="AP5" s="391"/>
      <c r="AQ5" s="391"/>
      <c r="AR5" s="391"/>
      <c r="AS5" s="391"/>
      <c r="AT5" s="391"/>
      <c r="AU5" s="392"/>
      <c r="AV5" s="392"/>
      <c r="AW5" s="392"/>
      <c r="AX5" s="392"/>
      <c r="AY5" s="392"/>
      <c r="AZ5" s="392"/>
      <c r="BA5" s="392"/>
      <c r="BB5" s="393"/>
      <c r="BC5" s="393"/>
      <c r="BD5" s="393"/>
      <c r="BE5" s="393"/>
      <c r="BF5" s="393"/>
      <c r="BG5" s="393"/>
      <c r="BH5" s="393"/>
      <c r="BI5" s="393"/>
      <c r="BJ5" s="393"/>
      <c r="BK5" s="393"/>
      <c r="BL5" s="394"/>
      <c r="BO5" s="386"/>
      <c r="BQ5" s="386"/>
    </row>
    <row r="6" spans="1:69" ht="15.75" customHeight="1" thickBot="1" x14ac:dyDescent="0.25">
      <c r="A6" s="395"/>
      <c r="B6" s="387"/>
      <c r="C6" s="395"/>
      <c r="D6" s="395"/>
      <c r="E6" s="395"/>
      <c r="F6" s="395"/>
      <c r="G6" s="382"/>
      <c r="H6" s="387"/>
      <c r="I6" s="387"/>
      <c r="J6" s="382"/>
      <c r="K6" s="396"/>
      <c r="L6" s="396"/>
      <c r="M6" s="396"/>
      <c r="N6" s="396"/>
      <c r="O6" s="397"/>
      <c r="P6" s="397"/>
      <c r="Q6" s="397"/>
      <c r="R6" s="397"/>
      <c r="S6" s="397"/>
      <c r="T6" s="397"/>
      <c r="U6" s="397"/>
      <c r="V6" s="397"/>
      <c r="W6" s="397"/>
      <c r="X6" s="396"/>
      <c r="Y6" s="398"/>
      <c r="Z6" s="398"/>
      <c r="AA6" s="398"/>
      <c r="AB6" s="398"/>
      <c r="AC6" s="398"/>
      <c r="AD6" s="398"/>
      <c r="AE6" s="398"/>
      <c r="AF6" s="396"/>
      <c r="AG6" s="396"/>
      <c r="AH6" s="398"/>
      <c r="AI6" s="398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99"/>
      <c r="AU6" s="398"/>
      <c r="AV6" s="398"/>
      <c r="AW6" s="398"/>
      <c r="AX6" s="398"/>
      <c r="AY6" s="398"/>
      <c r="AZ6" s="398"/>
      <c r="BA6" s="398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400"/>
      <c r="BO6" s="395"/>
      <c r="BQ6" s="395"/>
    </row>
    <row r="7" spans="1:69" s="403" customFormat="1" ht="52.5" customHeight="1" thickBot="1" x14ac:dyDescent="0.25">
      <c r="A7" s="401"/>
      <c r="B7" s="401"/>
      <c r="C7" s="402"/>
      <c r="D7" s="402"/>
      <c r="E7" s="402"/>
      <c r="F7" s="781" t="s">
        <v>82</v>
      </c>
      <c r="G7" s="782"/>
      <c r="H7" s="782"/>
      <c r="I7" s="782"/>
      <c r="J7" s="782"/>
      <c r="K7" s="782"/>
      <c r="L7" s="782"/>
      <c r="M7" s="782"/>
      <c r="N7" s="782"/>
      <c r="O7" s="782"/>
      <c r="P7" s="782"/>
      <c r="Q7" s="1120"/>
      <c r="R7" s="1121" t="s">
        <v>115</v>
      </c>
      <c r="S7" s="1122"/>
      <c r="T7" s="1123"/>
      <c r="U7" s="783" t="s">
        <v>116</v>
      </c>
      <c r="V7" s="784"/>
      <c r="W7" s="785"/>
      <c r="X7" s="619"/>
      <c r="Y7" s="792" t="s">
        <v>82</v>
      </c>
      <c r="Z7" s="793"/>
      <c r="AA7" s="793"/>
      <c r="AB7" s="793"/>
      <c r="AC7" s="793"/>
      <c r="AD7" s="793"/>
      <c r="AE7" s="794"/>
      <c r="AF7" s="807" t="s">
        <v>82</v>
      </c>
      <c r="AG7" s="808"/>
      <c r="AH7" s="809"/>
      <c r="AI7" s="810" t="s">
        <v>34</v>
      </c>
      <c r="AJ7" s="811"/>
      <c r="AK7" s="811"/>
      <c r="AL7" s="805" t="s">
        <v>116</v>
      </c>
      <c r="AM7" s="805"/>
      <c r="AN7" s="806"/>
      <c r="AO7" s="1131" t="s">
        <v>96</v>
      </c>
      <c r="AP7" s="1132"/>
      <c r="AQ7" s="1132"/>
      <c r="AR7" s="807" t="s">
        <v>82</v>
      </c>
      <c r="AS7" s="808"/>
      <c r="AT7" s="809"/>
      <c r="AU7" s="779" t="s">
        <v>88</v>
      </c>
      <c r="AV7" s="779"/>
      <c r="AW7" s="780"/>
      <c r="AX7" s="620"/>
      <c r="AY7" s="398"/>
      <c r="AZ7" s="398"/>
      <c r="BA7" s="401"/>
    </row>
    <row r="8" spans="1:69" s="405" customFormat="1" ht="13.5" thickBot="1" x14ac:dyDescent="0.25">
      <c r="A8" s="404"/>
      <c r="B8" s="584"/>
      <c r="C8" s="585"/>
      <c r="D8" s="585"/>
      <c r="E8" s="585"/>
      <c r="F8" s="832" t="s">
        <v>83</v>
      </c>
      <c r="G8" s="834"/>
      <c r="H8" s="834"/>
      <c r="I8" s="834"/>
      <c r="J8" s="834"/>
      <c r="K8" s="834"/>
      <c r="L8" s="834"/>
      <c r="M8" s="834"/>
      <c r="N8" s="834"/>
      <c r="O8" s="834"/>
      <c r="P8" s="834"/>
      <c r="Q8" s="834"/>
      <c r="R8" s="834"/>
      <c r="S8" s="834"/>
      <c r="T8" s="834"/>
      <c r="U8" s="834"/>
      <c r="V8" s="834"/>
      <c r="W8" s="834"/>
      <c r="X8" s="835"/>
      <c r="Y8" s="836" t="s">
        <v>87</v>
      </c>
      <c r="Z8" s="837"/>
      <c r="AA8" s="837"/>
      <c r="AB8" s="837"/>
      <c r="AC8" s="837"/>
      <c r="AD8" s="837"/>
      <c r="AE8" s="838"/>
      <c r="AF8" s="839" t="s">
        <v>165</v>
      </c>
      <c r="AG8" s="840"/>
      <c r="AH8" s="841"/>
      <c r="AI8" s="842" t="s">
        <v>9</v>
      </c>
      <c r="AJ8" s="843"/>
      <c r="AK8" s="843"/>
      <c r="AL8" s="843"/>
      <c r="AM8" s="843"/>
      <c r="AN8" s="843"/>
      <c r="AO8" s="843"/>
      <c r="AP8" s="843"/>
      <c r="AQ8" s="843"/>
      <c r="AR8" s="843"/>
      <c r="AS8" s="843"/>
      <c r="AT8" s="843"/>
      <c r="AU8" s="843"/>
      <c r="AV8" s="843"/>
      <c r="AW8" s="843"/>
      <c r="AX8" s="844"/>
      <c r="AY8" s="812" t="s">
        <v>24</v>
      </c>
      <c r="AZ8" s="815" t="s">
        <v>18</v>
      </c>
      <c r="BA8" s="402"/>
    </row>
    <row r="9" spans="1:69" s="407" customFormat="1" ht="60" customHeight="1" x14ac:dyDescent="0.2">
      <c r="A9" s="1124" t="s">
        <v>48</v>
      </c>
      <c r="B9" s="1126" t="s">
        <v>49</v>
      </c>
      <c r="C9" s="1128" t="s">
        <v>217</v>
      </c>
      <c r="D9" s="1129"/>
      <c r="E9" s="1130"/>
      <c r="F9" s="586" t="s">
        <v>81</v>
      </c>
      <c r="G9" s="587" t="s">
        <v>50</v>
      </c>
      <c r="H9" s="587" t="s">
        <v>78</v>
      </c>
      <c r="I9" s="587" t="s">
        <v>79</v>
      </c>
      <c r="J9" s="822" t="s">
        <v>16</v>
      </c>
      <c r="K9" s="823"/>
      <c r="L9" s="824" t="s">
        <v>85</v>
      </c>
      <c r="M9" s="822"/>
      <c r="N9" s="822"/>
      <c r="O9" s="825" t="s">
        <v>131</v>
      </c>
      <c r="P9" s="826"/>
      <c r="Q9" s="826"/>
      <c r="R9" s="1114" t="s">
        <v>146</v>
      </c>
      <c r="S9" s="1115"/>
      <c r="T9" s="1115"/>
      <c r="U9" s="827" t="s">
        <v>147</v>
      </c>
      <c r="V9" s="828"/>
      <c r="W9" s="828"/>
      <c r="X9" s="588" t="s">
        <v>83</v>
      </c>
      <c r="Y9" s="1116" t="s">
        <v>86</v>
      </c>
      <c r="Z9" s="1117"/>
      <c r="AA9" s="1118"/>
      <c r="AB9" s="1119" t="s">
        <v>176</v>
      </c>
      <c r="AC9" s="1119"/>
      <c r="AD9" s="1119"/>
      <c r="AE9" s="589" t="s">
        <v>87</v>
      </c>
      <c r="AF9" s="797" t="s">
        <v>189</v>
      </c>
      <c r="AG9" s="798"/>
      <c r="AH9" s="590" t="s">
        <v>165</v>
      </c>
      <c r="AI9" s="799" t="s">
        <v>32</v>
      </c>
      <c r="AJ9" s="800"/>
      <c r="AK9" s="800"/>
      <c r="AL9" s="801" t="s">
        <v>114</v>
      </c>
      <c r="AM9" s="801"/>
      <c r="AN9" s="801"/>
      <c r="AO9" s="1133" t="s">
        <v>177</v>
      </c>
      <c r="AP9" s="1134"/>
      <c r="AQ9" s="1134"/>
      <c r="AR9" s="826" t="s">
        <v>130</v>
      </c>
      <c r="AS9" s="826"/>
      <c r="AT9" s="1135"/>
      <c r="AU9" s="845" t="s">
        <v>102</v>
      </c>
      <c r="AV9" s="846"/>
      <c r="AW9" s="847"/>
      <c r="AX9" s="591" t="s">
        <v>9</v>
      </c>
      <c r="AY9" s="813"/>
      <c r="AZ9" s="816"/>
      <c r="BA9" s="406"/>
    </row>
    <row r="10" spans="1:69" s="409" customFormat="1" ht="34.5" customHeight="1" thickBot="1" x14ac:dyDescent="0.25">
      <c r="A10" s="1125"/>
      <c r="B10" s="1127"/>
      <c r="C10" s="592" t="s">
        <v>94</v>
      </c>
      <c r="D10" s="592" t="s">
        <v>215</v>
      </c>
      <c r="E10" s="593" t="s">
        <v>216</v>
      </c>
      <c r="F10" s="594" t="s">
        <v>207</v>
      </c>
      <c r="G10" s="595" t="s">
        <v>207</v>
      </c>
      <c r="H10" s="595" t="s">
        <v>208</v>
      </c>
      <c r="I10" s="595" t="s">
        <v>207</v>
      </c>
      <c r="J10" s="596" t="s">
        <v>209</v>
      </c>
      <c r="K10" s="596" t="s">
        <v>210</v>
      </c>
      <c r="L10" s="597" t="s">
        <v>211</v>
      </c>
      <c r="M10" s="596" t="s">
        <v>209</v>
      </c>
      <c r="N10" s="596" t="s">
        <v>210</v>
      </c>
      <c r="O10" s="598" t="s">
        <v>211</v>
      </c>
      <c r="P10" s="596" t="s">
        <v>209</v>
      </c>
      <c r="Q10" s="596" t="s">
        <v>210</v>
      </c>
      <c r="R10" s="599" t="s">
        <v>211</v>
      </c>
      <c r="S10" s="599" t="s">
        <v>209</v>
      </c>
      <c r="T10" s="600" t="s">
        <v>210</v>
      </c>
      <c r="U10" s="601" t="s">
        <v>211</v>
      </c>
      <c r="V10" s="601" t="s">
        <v>209</v>
      </c>
      <c r="W10" s="602" t="s">
        <v>210</v>
      </c>
      <c r="X10" s="603" t="s">
        <v>51</v>
      </c>
      <c r="Y10" s="604" t="s">
        <v>212</v>
      </c>
      <c r="Z10" s="605" t="s">
        <v>209</v>
      </c>
      <c r="AA10" s="605" t="s">
        <v>210</v>
      </c>
      <c r="AB10" s="605" t="s">
        <v>212</v>
      </c>
      <c r="AC10" s="605" t="s">
        <v>209</v>
      </c>
      <c r="AD10" s="606" t="s">
        <v>210</v>
      </c>
      <c r="AE10" s="607" t="s">
        <v>51</v>
      </c>
      <c r="AF10" s="608" t="s">
        <v>211</v>
      </c>
      <c r="AG10" s="609" t="s">
        <v>210</v>
      </c>
      <c r="AH10" s="610" t="s">
        <v>51</v>
      </c>
      <c r="AI10" s="611" t="s">
        <v>211</v>
      </c>
      <c r="AJ10" s="612" t="s">
        <v>209</v>
      </c>
      <c r="AK10" s="613" t="s">
        <v>210</v>
      </c>
      <c r="AL10" s="614" t="s">
        <v>211</v>
      </c>
      <c r="AM10" s="614" t="s">
        <v>209</v>
      </c>
      <c r="AN10" s="614" t="s">
        <v>210</v>
      </c>
      <c r="AO10" s="615" t="s">
        <v>211</v>
      </c>
      <c r="AP10" s="615" t="s">
        <v>209</v>
      </c>
      <c r="AQ10" s="615" t="s">
        <v>210</v>
      </c>
      <c r="AR10" s="616" t="s">
        <v>211</v>
      </c>
      <c r="AS10" s="616" t="s">
        <v>209</v>
      </c>
      <c r="AT10" s="616" t="s">
        <v>210</v>
      </c>
      <c r="AU10" s="617" t="s">
        <v>211</v>
      </c>
      <c r="AV10" s="617" t="s">
        <v>209</v>
      </c>
      <c r="AW10" s="617" t="s">
        <v>210</v>
      </c>
      <c r="AX10" s="618" t="s">
        <v>210</v>
      </c>
      <c r="AY10" s="814"/>
      <c r="AZ10" s="817"/>
      <c r="BA10" s="408"/>
    </row>
    <row r="11" spans="1:69" s="383" customFormat="1" ht="12.75" customHeight="1" x14ac:dyDescent="0.2">
      <c r="A11" s="410">
        <v>1</v>
      </c>
      <c r="B11" s="411"/>
      <c r="C11" s="412"/>
      <c r="D11" s="413"/>
      <c r="E11" s="414"/>
      <c r="F11" s="415"/>
      <c r="G11" s="416"/>
      <c r="H11" s="416"/>
      <c r="I11" s="416"/>
      <c r="J11" s="468" t="b">
        <f>IF(C11="A",IF(D11="T",'Aspectos PA'!$H$5, 'Aspectos PA'!$H$6),IF(C11="B",IF(D11="T",'Aspectos PA'!$K$5, 'Aspectos PA'!$K$6),IF(C11="c",IF(D11="T",'Aspectos PA'!$N$5, 'Aspectos PA'!$N$6))))</f>
        <v>0</v>
      </c>
      <c r="K11" s="468">
        <f>((SUM(F11:I11)*J11)/COUNTA($F$10:$I$10))</f>
        <v>0</v>
      </c>
      <c r="L11" s="417"/>
      <c r="M11" s="468" t="b">
        <f>IF(C11="A",IF(E11="d",'Aspectos PA'!$H$7, 'Aspectos PA'!$H$8),IF(C11="B",IF(E11="d",'Aspectos PA'!$K$7, 'Aspectos PA'!$K$8),IF(C11="c",IF(E11="d",'Aspectos PA'!$N$7, 'Aspectos PA'!$N$8))))</f>
        <v>0</v>
      </c>
      <c r="N11" s="468">
        <f>(L11*M11)/10</f>
        <v>0</v>
      </c>
      <c r="O11" s="417"/>
      <c r="P11" s="471" t="b">
        <f>IF(C11="A",IF(E11="d",'Aspectos PA'!$H$9, 'Aspectos PA'!$H$10),IF(C11="B",IF(E11="d",'Aspectos PA'!$K$9, 'Aspectos PA'!$K$10),IF(C11="c",IF(E11="d",'Aspectos PA'!$N$9, 'Aspectos PA'!$N$10))))</f>
        <v>0</v>
      </c>
      <c r="Q11" s="471">
        <f>(P11*O11)/10</f>
        <v>0</v>
      </c>
      <c r="R11" s="418"/>
      <c r="S11" s="474" t="b">
        <f>IF(C11="A",IF(D11="t",'Aspectos PA'!$H$11, 'Aspectos PA'!$H$12),IF(C11="B",IF(D11="t",'Aspectos PA'!$K$11, 'Aspectos PA'!$K$12),IF(C11="c",IF(D11="t",'Aspectos PA'!$N$11, 'Aspectos PA'!$N$12))))</f>
        <v>0</v>
      </c>
      <c r="T11" s="474">
        <f>(S11*R11)/10</f>
        <v>0</v>
      </c>
      <c r="U11" s="419"/>
      <c r="V11" s="477" t="b">
        <f>IF(C11="A",'Aspectos PA'!$G$13,IF(C11="B",'Aspectos PA'!$J$13,IF(C11="c",'Aspectos PA'!$M$13)))</f>
        <v>0</v>
      </c>
      <c r="W11" s="477">
        <f>(U11*V11)/10</f>
        <v>0</v>
      </c>
      <c r="X11" s="480">
        <f>K11+N11+Q11+T11+W11</f>
        <v>0</v>
      </c>
      <c r="Y11" s="420"/>
      <c r="Z11" s="483" t="b">
        <f>IF(C11="A",IF(D11="T",'Aspectos PA'!$H$14, 'Aspectos PA'!$H$15),IF(C11="B",IF(D11="T",'Aspectos PA'!$K$14, 'Aspectos PA'!$K$15),IF(C11="c",IF(D11="T",'Aspectos PA'!$N$14, 'Aspectos PA'!$N$15))))</f>
        <v>0</v>
      </c>
      <c r="AA11" s="483">
        <f>(Y11*Z11)/5</f>
        <v>0</v>
      </c>
      <c r="AB11" s="421"/>
      <c r="AC11" s="483" t="b">
        <f>IF(C11="A",IF(D11="T",'Aspectos PA'!$H$16, 'Aspectos PA'!$H$17),IF(C11="B",IF(D11="T",'Aspectos PA'!$K$16, 'Aspectos PA'!$K$17),IF(C11="c",IF(D11="T",'Aspectos PA'!$N$16, 'Aspectos PA'!$N$17))))</f>
        <v>0</v>
      </c>
      <c r="AD11" s="483">
        <f>(AC11*AB11)/5</f>
        <v>0</v>
      </c>
      <c r="AE11" s="486">
        <f>AA11+AD11</f>
        <v>0</v>
      </c>
      <c r="AF11" s="422"/>
      <c r="AG11" s="468" t="b">
        <f>IF(C11="A",'Aspectos PA'!$G$18,IF(C11="B",'Aspectos PA'!$J$18,IF(C11="c",'Aspectos PA'!$M$18)))</f>
        <v>0</v>
      </c>
      <c r="AH11" s="489">
        <f>(AG11*AF11)/10</f>
        <v>0</v>
      </c>
      <c r="AI11" s="423"/>
      <c r="AJ11" s="492" t="b">
        <f>IF(C11="A",'Aspectos PA'!$G$19,IF(C11="B",'Aspectos PA'!$J$19,IF(C11="c",'Aspectos PA'!$M$19)))</f>
        <v>0</v>
      </c>
      <c r="AK11" s="492">
        <f>(AJ11*AI11)/10</f>
        <v>0</v>
      </c>
      <c r="AL11" s="424"/>
      <c r="AM11" s="495" t="b">
        <f>IF(C11="A",'Aspectos PA'!$G$20,IF(C11="B",'Aspectos PA'!$J$20,IF(C11="c",'Aspectos PA'!$M$20)))</f>
        <v>0</v>
      </c>
      <c r="AN11" s="495">
        <f>(AM11*AL11)/10</f>
        <v>0</v>
      </c>
      <c r="AO11" s="425"/>
      <c r="AP11" s="498" t="b">
        <f>IF(C11="A",'Aspectos PA'!$G$21,IF(C11="B",'Aspectos PA'!$J$21,IF(C11="c",'Aspectos PA'!$M$21)))</f>
        <v>0</v>
      </c>
      <c r="AQ11" s="498">
        <f>(AP11*AO11)/10</f>
        <v>0</v>
      </c>
      <c r="AR11" s="426"/>
      <c r="AS11" s="501" t="b">
        <f>IF(C11="A",'Aspectos PA'!$G$22,IF(C11="B",'Aspectos PA'!$J$22,IF(C11="c",'Aspectos PA'!$M$22)))</f>
        <v>0</v>
      </c>
      <c r="AT11" s="501">
        <f>(AS11*AR11)/10</f>
        <v>0</v>
      </c>
      <c r="AU11" s="427"/>
      <c r="AV11" s="504" t="b">
        <f>IF(C11="A",'Aspectos PA'!$G$23,IF(C11="B",'Aspectos PA'!$J$23,IF(C11="c",'Aspectos PA'!$M$23)))</f>
        <v>0</v>
      </c>
      <c r="AW11" s="504">
        <f>(AV11*AU11)/10</f>
        <v>0</v>
      </c>
      <c r="AX11" s="507">
        <f>AK11+AN11+AQ11+AT11+AW11</f>
        <v>0</v>
      </c>
      <c r="AY11" s="508">
        <f t="shared" ref="AY11:AY46" si="0">(X11+AH11+AE11+AX11)</f>
        <v>0</v>
      </c>
      <c r="AZ11" s="428"/>
      <c r="BA11" s="429"/>
    </row>
    <row r="12" spans="1:69" s="383" customFormat="1" ht="12.75" customHeight="1" x14ac:dyDescent="0.2">
      <c r="A12" s="430">
        <v>2</v>
      </c>
      <c r="B12" s="431"/>
      <c r="C12" s="432"/>
      <c r="D12" s="432"/>
      <c r="E12" s="433"/>
      <c r="F12" s="434"/>
      <c r="G12" s="435"/>
      <c r="H12" s="435"/>
      <c r="I12" s="435"/>
      <c r="J12" s="469" t="b">
        <f>IF(C12="A",IF(D12="T",'Aspectos PA'!$H$5, 'Aspectos PA'!$H$6),IF(C12="B",IF(D12="T",'Aspectos PA'!$K$5, 'Aspectos PA'!$K$6),IF(C12="c",IF(D12="T",'Aspectos PA'!$N$5, 'Aspectos PA'!$N$6))))</f>
        <v>0</v>
      </c>
      <c r="K12" s="469">
        <f t="shared" ref="K12:K43" si="1">((SUM(F12:G12,H12:I12))*J12)/COUNTA($F$10:$I$10)</f>
        <v>0</v>
      </c>
      <c r="L12" s="436"/>
      <c r="M12" s="469" t="b">
        <f>IF(C12="A",IF(E12="d",'Aspectos PA'!$H$7, 'Aspectos PA'!$H$8),IF(C12="B",IF(E12="d",'Aspectos PA'!$K$7, 'Aspectos PA'!$K$8),IF(C12="c",IF(E12="d",'Aspectos PA'!$N$7, 'Aspectos PA'!$N$8))))</f>
        <v>0</v>
      </c>
      <c r="N12" s="469">
        <f t="shared" ref="N12:N43" si="2">(L12*M12)/10</f>
        <v>0</v>
      </c>
      <c r="O12" s="436"/>
      <c r="P12" s="472" t="b">
        <f>IF(C12="A",IF(E12="d",'Aspectos PA'!$H$9, 'Aspectos PA'!$H$10),IF(C12="B",IF(E12="d",'Aspectos PA'!$K$9, 'Aspectos PA'!$K$10),IF(C12="c",IF(E12="d",'Aspectos PA'!$N$9, 'Aspectos PA'!$N$10))))</f>
        <v>0</v>
      </c>
      <c r="Q12" s="472">
        <f t="shared" ref="Q12:Q46" si="3">(P12*O12)/10</f>
        <v>0</v>
      </c>
      <c r="R12" s="437"/>
      <c r="S12" s="475" t="b">
        <f>IF(C12="A",IF(D12="t",'Aspectos PA'!$H$11, 'Aspectos PA'!$H$12),IF(C12="B",IF(D12="t",'Aspectos PA'!$K$11, 'Aspectos PA'!$K$12),IF(C12="c",IF(D12="t",'Aspectos PA'!$N$11, 'Aspectos PA'!$N$12))))</f>
        <v>0</v>
      </c>
      <c r="T12" s="475">
        <f t="shared" ref="T12:T46" si="4">(S12*R12)/10</f>
        <v>0</v>
      </c>
      <c r="U12" s="438"/>
      <c r="V12" s="478" t="b">
        <f>IF(C12="A",'Aspectos PA'!$G$13,IF(C12="B",'Aspectos PA'!$J$13,IF(C12="c",'Aspectos PA'!$M$13)))</f>
        <v>0</v>
      </c>
      <c r="W12" s="478">
        <f t="shared" ref="W12:W46" si="5">(U12*V12)/10</f>
        <v>0</v>
      </c>
      <c r="X12" s="481">
        <f t="shared" ref="X12:X46" si="6">K12+N12+Q12+T12+W12</f>
        <v>0</v>
      </c>
      <c r="Y12" s="439"/>
      <c r="Z12" s="484" t="b">
        <f>IF(C12="A",IF(D12="T",'Aspectos PA'!$H$14, 'Aspectos PA'!$H$15),IF(C12="B",IF(D12="T",'Aspectos PA'!$K$14, 'Aspectos PA'!$K$15),IF(C12="c",IF(D12="T",'Aspectos PA'!$N$14, 'Aspectos PA'!$N$15))))</f>
        <v>0</v>
      </c>
      <c r="AA12" s="484">
        <f t="shared" ref="AA12:AA46" si="7">(Y12*Z12)/5</f>
        <v>0</v>
      </c>
      <c r="AB12" s="440"/>
      <c r="AC12" s="484" t="b">
        <f>IF(C12="A",IF(D12="T",'Aspectos PA'!$H$16, 'Aspectos PA'!$H$17),IF(C12="B",IF(D12="T",'Aspectos PA'!$K$16, 'Aspectos PA'!$K$17),IF(C12="c",IF(D12="T",'Aspectos PA'!$N$16, 'Aspectos PA'!$N$17))))</f>
        <v>0</v>
      </c>
      <c r="AD12" s="484">
        <f t="shared" ref="AD12:AD46" si="8">(AC12*AB12)/5</f>
        <v>0</v>
      </c>
      <c r="AE12" s="487">
        <f t="shared" ref="AE12:AE46" si="9">AA12+AD12</f>
        <v>0</v>
      </c>
      <c r="AF12" s="441"/>
      <c r="AG12" s="469" t="b">
        <f>IF(C12="A",'Aspectos PA'!$G$18,IF(C12="B",'Aspectos PA'!$J$18,IF(C12="c",'Aspectos PA'!$M$18)))</f>
        <v>0</v>
      </c>
      <c r="AH12" s="490">
        <f t="shared" ref="AH12:AH46" si="10">(AG12*AF12)/10</f>
        <v>0</v>
      </c>
      <c r="AI12" s="442"/>
      <c r="AJ12" s="493" t="b">
        <f>IF(C12="A",'Aspectos PA'!$G$19,IF(C12="B",'Aspectos PA'!$J$19,IF(C12="c",'Aspectos PA'!$M$19)))</f>
        <v>0</v>
      </c>
      <c r="AK12" s="493">
        <f t="shared" ref="AK12:AK46" si="11">(AJ12*AI12)/10</f>
        <v>0</v>
      </c>
      <c r="AL12" s="443"/>
      <c r="AM12" s="496" t="b">
        <f>IF(C12="A",'Aspectos PA'!$G$20,IF(C12="B",'Aspectos PA'!$J$20,IF(C12="c",'Aspectos PA'!$M$20)))</f>
        <v>0</v>
      </c>
      <c r="AN12" s="496">
        <f t="shared" ref="AN12:AN46" si="12">(AM12*AL12)/10</f>
        <v>0</v>
      </c>
      <c r="AO12" s="444"/>
      <c r="AP12" s="499" t="b">
        <f>IF(C12="A",'Aspectos PA'!$G$21,IF(C12="B",'Aspectos PA'!$J$21,IF(C12="c",'Aspectos PA'!$M$21)))</f>
        <v>0</v>
      </c>
      <c r="AQ12" s="499">
        <f t="shared" ref="AQ12:AQ46" si="13">(AP12*AO12)/10</f>
        <v>0</v>
      </c>
      <c r="AR12" s="445"/>
      <c r="AS12" s="502" t="b">
        <f>IF(C12="A",'Aspectos PA'!$G$22,IF(C12="B",'Aspectos PA'!$J$22,IF(C12="c",'Aspectos PA'!$M$22)))</f>
        <v>0</v>
      </c>
      <c r="AT12" s="502">
        <f t="shared" ref="AT12:AT46" si="14">(AS12*AR12)/10</f>
        <v>0</v>
      </c>
      <c r="AU12" s="446"/>
      <c r="AV12" s="505" t="b">
        <f>IF(C12="A",'Aspectos PA'!$G$23,IF(C12="B",'Aspectos PA'!$J$23,IF(C12="c",'Aspectos PA'!$M$23)))</f>
        <v>0</v>
      </c>
      <c r="AW12" s="505">
        <f t="shared" ref="AW12:AW46" si="15">(AV12*AU12)/10</f>
        <v>0</v>
      </c>
      <c r="AX12" s="509">
        <f t="shared" ref="AX12:AX46" si="16">AK12+AN12+AQ12+AT12+AW12</f>
        <v>0</v>
      </c>
      <c r="AY12" s="510">
        <f t="shared" si="0"/>
        <v>0</v>
      </c>
      <c r="AZ12" s="428"/>
      <c r="BA12" s="429"/>
    </row>
    <row r="13" spans="1:69" s="383" customFormat="1" ht="13.5" customHeight="1" x14ac:dyDescent="0.2">
      <c r="A13" s="430">
        <v>3</v>
      </c>
      <c r="B13" s="431"/>
      <c r="C13" s="432"/>
      <c r="D13" s="432"/>
      <c r="E13" s="433"/>
      <c r="F13" s="434"/>
      <c r="G13" s="435"/>
      <c r="H13" s="435"/>
      <c r="I13" s="435"/>
      <c r="J13" s="469" t="b">
        <f>IF(C13="A",IF(D13="T",'Aspectos PA'!$H$5, 'Aspectos PA'!$H$6),IF(C13="B",IF(D13="T",'Aspectos PA'!$K$5, 'Aspectos PA'!$K$6),IF(C13="c",IF(D13="T",'Aspectos PA'!$N$5, 'Aspectos PA'!$N$6))))</f>
        <v>0</v>
      </c>
      <c r="K13" s="469">
        <f t="shared" si="1"/>
        <v>0</v>
      </c>
      <c r="L13" s="436"/>
      <c r="M13" s="469" t="b">
        <f>IF(C13="A",IF(E13="d",'Aspectos PA'!$H$7, 'Aspectos PA'!$H$8),IF(C13="B",IF(E13="d",'Aspectos PA'!$K$7, 'Aspectos PA'!$K$8),IF(C13="c",IF(E13="d",'Aspectos PA'!$N$7, 'Aspectos PA'!$N$8))))</f>
        <v>0</v>
      </c>
      <c r="N13" s="469">
        <f t="shared" si="2"/>
        <v>0</v>
      </c>
      <c r="O13" s="436"/>
      <c r="P13" s="472" t="b">
        <f>IF(C13="A",IF(E13="d",'Aspectos PA'!$H$9, 'Aspectos PA'!$H$10),IF(C13="B",IF(E13="d",'Aspectos PA'!$K$9, 'Aspectos PA'!$K$10),IF(C13="c",IF(E13="d",'Aspectos PA'!$N$9, 'Aspectos PA'!$N$10))))</f>
        <v>0</v>
      </c>
      <c r="Q13" s="472">
        <f t="shared" si="3"/>
        <v>0</v>
      </c>
      <c r="R13" s="437"/>
      <c r="S13" s="475" t="b">
        <f>IF(C13="A",IF(D13="t",'Aspectos PA'!$H$11, 'Aspectos PA'!$H$12),IF(C13="B",IF(D13="t",'Aspectos PA'!$K$11, 'Aspectos PA'!$K$12),IF(C13="c",IF(D13="t",'Aspectos PA'!$N$11, 'Aspectos PA'!$N$12))))</f>
        <v>0</v>
      </c>
      <c r="T13" s="475">
        <f t="shared" si="4"/>
        <v>0</v>
      </c>
      <c r="U13" s="438"/>
      <c r="V13" s="478" t="b">
        <f>IF(C13="A",'Aspectos PA'!$G$13,IF(C13="B",'Aspectos PA'!$J$13,IF(C13="c",'Aspectos PA'!$M$13)))</f>
        <v>0</v>
      </c>
      <c r="W13" s="478">
        <f t="shared" si="5"/>
        <v>0</v>
      </c>
      <c r="X13" s="481">
        <f t="shared" si="6"/>
        <v>0</v>
      </c>
      <c r="Y13" s="439"/>
      <c r="Z13" s="484" t="b">
        <f>IF(C13="A",IF(D13="T",'Aspectos PA'!$H$14, 'Aspectos PA'!$H$15),IF(C13="B",IF(D13="T",'Aspectos PA'!$K$14, 'Aspectos PA'!$K$15),IF(C13="c",IF(D13="T",'Aspectos PA'!$N$14, 'Aspectos PA'!$N$15))))</f>
        <v>0</v>
      </c>
      <c r="AA13" s="484">
        <f t="shared" si="7"/>
        <v>0</v>
      </c>
      <c r="AB13" s="440"/>
      <c r="AC13" s="484" t="b">
        <f>IF(C13="A",IF(D13="T",'Aspectos PA'!$H$16, 'Aspectos PA'!$H$17),IF(C13="B",IF(D13="T",'Aspectos PA'!$K$16, 'Aspectos PA'!$K$17),IF(C13="c",IF(D13="T",'Aspectos PA'!$N$16, 'Aspectos PA'!$N$17))))</f>
        <v>0</v>
      </c>
      <c r="AD13" s="484">
        <f t="shared" si="8"/>
        <v>0</v>
      </c>
      <c r="AE13" s="487">
        <f t="shared" si="9"/>
        <v>0</v>
      </c>
      <c r="AF13" s="441"/>
      <c r="AG13" s="469" t="b">
        <f>IF(C13="A",'Aspectos PA'!$G$18,IF(C13="B",'Aspectos PA'!$J$18,IF(C13="c",'Aspectos PA'!$M$18)))</f>
        <v>0</v>
      </c>
      <c r="AH13" s="490">
        <f t="shared" si="10"/>
        <v>0</v>
      </c>
      <c r="AI13" s="442"/>
      <c r="AJ13" s="493" t="b">
        <f>IF(C13="A",'Aspectos PA'!$G$19,IF(C13="B",'Aspectos PA'!$J$19,IF(C13="c",'Aspectos PA'!$M$19)))</f>
        <v>0</v>
      </c>
      <c r="AK13" s="493">
        <f t="shared" si="11"/>
        <v>0</v>
      </c>
      <c r="AL13" s="443"/>
      <c r="AM13" s="496" t="b">
        <f>IF(C13="A",'Aspectos PA'!$G$20,IF(C13="B",'Aspectos PA'!$J$20,IF(C13="c",'Aspectos PA'!$M$20)))</f>
        <v>0</v>
      </c>
      <c r="AN13" s="496">
        <f t="shared" si="12"/>
        <v>0</v>
      </c>
      <c r="AO13" s="444"/>
      <c r="AP13" s="499" t="b">
        <f>IF(C13="A",'Aspectos PA'!$G$21,IF(C13="B",'Aspectos PA'!$J$21,IF(C13="c",'Aspectos PA'!$M$21)))</f>
        <v>0</v>
      </c>
      <c r="AQ13" s="499">
        <f t="shared" si="13"/>
        <v>0</v>
      </c>
      <c r="AR13" s="445"/>
      <c r="AS13" s="502" t="b">
        <f>IF(C13="A",'Aspectos PA'!$G$22,IF(C13="B",'Aspectos PA'!$J$22,IF(C13="c",'Aspectos PA'!$M$22)))</f>
        <v>0</v>
      </c>
      <c r="AT13" s="502">
        <f t="shared" si="14"/>
        <v>0</v>
      </c>
      <c r="AU13" s="446"/>
      <c r="AV13" s="505" t="b">
        <f>IF(C13="A",'Aspectos PA'!$G$23,IF(C13="B",'Aspectos PA'!$J$23,IF(C13="c",'Aspectos PA'!$M$23)))</f>
        <v>0</v>
      </c>
      <c r="AW13" s="505">
        <f t="shared" si="15"/>
        <v>0</v>
      </c>
      <c r="AX13" s="509">
        <f t="shared" si="16"/>
        <v>0</v>
      </c>
      <c r="AY13" s="510">
        <f t="shared" si="0"/>
        <v>0</v>
      </c>
      <c r="AZ13" s="428"/>
      <c r="BA13" s="447"/>
    </row>
    <row r="14" spans="1:69" s="383" customFormat="1" ht="12.75" customHeight="1" x14ac:dyDescent="0.2">
      <c r="A14" s="430">
        <v>4</v>
      </c>
      <c r="B14" s="431"/>
      <c r="C14" s="432"/>
      <c r="D14" s="432"/>
      <c r="E14" s="433"/>
      <c r="F14" s="434"/>
      <c r="G14" s="435"/>
      <c r="H14" s="435"/>
      <c r="I14" s="435"/>
      <c r="J14" s="469" t="b">
        <f>IF(C14="A",IF(D14="T",'Aspectos PA'!$H$5, 'Aspectos PA'!$H$6),IF(C14="B",IF(D14="T",'Aspectos PA'!$K$5, 'Aspectos PA'!$K$6),IF(C14="c",IF(D14="T",'Aspectos PA'!$N$5, 'Aspectos PA'!$N$6))))</f>
        <v>0</v>
      </c>
      <c r="K14" s="469">
        <f t="shared" si="1"/>
        <v>0</v>
      </c>
      <c r="L14" s="436"/>
      <c r="M14" s="469" t="b">
        <f>IF(C14="A",IF(E14="d",'Aspectos PA'!$H$7, 'Aspectos PA'!$H$8),IF(C14="B",IF(E14="d",'Aspectos PA'!$K$7, 'Aspectos PA'!$K$8),IF(C14="c",IF(E14="d",'Aspectos PA'!$N$7, 'Aspectos PA'!$N$8))))</f>
        <v>0</v>
      </c>
      <c r="N14" s="469">
        <f t="shared" si="2"/>
        <v>0</v>
      </c>
      <c r="O14" s="436"/>
      <c r="P14" s="472" t="b">
        <f>IF(C14="A",IF(E14="d",'Aspectos PA'!$H$9, 'Aspectos PA'!$H$10),IF(C14="B",IF(E14="d",'Aspectos PA'!$K$9, 'Aspectos PA'!$K$10),IF(C14="c",IF(E14="d",'Aspectos PA'!$N$9, 'Aspectos PA'!$N$10))))</f>
        <v>0</v>
      </c>
      <c r="Q14" s="472">
        <f t="shared" si="3"/>
        <v>0</v>
      </c>
      <c r="R14" s="437"/>
      <c r="S14" s="475" t="b">
        <f>IF(C14="A",IF(D14="t",'Aspectos PA'!$H$11, 'Aspectos PA'!$H$12),IF(C14="B",IF(D14="t",'Aspectos PA'!$K$11, 'Aspectos PA'!$K$12),IF(C14="c",IF(D14="t",'Aspectos PA'!$N$11, 'Aspectos PA'!$N$12))))</f>
        <v>0</v>
      </c>
      <c r="T14" s="475">
        <f t="shared" si="4"/>
        <v>0</v>
      </c>
      <c r="U14" s="438"/>
      <c r="V14" s="478" t="b">
        <f>IF(C14="A",'Aspectos PA'!$G$13,IF(C14="B",'Aspectos PA'!$J$13,IF(C14="c",'Aspectos PA'!$M$13)))</f>
        <v>0</v>
      </c>
      <c r="W14" s="478">
        <f t="shared" si="5"/>
        <v>0</v>
      </c>
      <c r="X14" s="481">
        <f t="shared" si="6"/>
        <v>0</v>
      </c>
      <c r="Y14" s="439"/>
      <c r="Z14" s="484" t="b">
        <f>IF(C14="A",IF(D14="T",'Aspectos PA'!$H$14, 'Aspectos PA'!$H$15),IF(C14="B",IF(D14="T",'Aspectos PA'!$K$14, 'Aspectos PA'!$K$15),IF(C14="c",IF(D14="T",'Aspectos PA'!$N$14, 'Aspectos PA'!$N$15))))</f>
        <v>0</v>
      </c>
      <c r="AA14" s="484">
        <f t="shared" si="7"/>
        <v>0</v>
      </c>
      <c r="AB14" s="440"/>
      <c r="AC14" s="484" t="b">
        <f>IF(C14="A",IF(D14="T",'Aspectos PA'!$H$16, 'Aspectos PA'!$H$17),IF(C14="B",IF(D14="T",'Aspectos PA'!$K$16, 'Aspectos PA'!$K$17),IF(C14="c",IF(D14="T",'Aspectos PA'!$N$16, 'Aspectos PA'!$N$17))))</f>
        <v>0</v>
      </c>
      <c r="AD14" s="484">
        <f t="shared" si="8"/>
        <v>0</v>
      </c>
      <c r="AE14" s="487">
        <f t="shared" si="9"/>
        <v>0</v>
      </c>
      <c r="AF14" s="441"/>
      <c r="AG14" s="469" t="b">
        <f>IF(C14="A",'Aspectos PA'!$G$18,IF(C14="B",'Aspectos PA'!$J$18,IF(C14="c",'Aspectos PA'!$M$18)))</f>
        <v>0</v>
      </c>
      <c r="AH14" s="490">
        <f t="shared" si="10"/>
        <v>0</v>
      </c>
      <c r="AI14" s="442"/>
      <c r="AJ14" s="493" t="b">
        <f>IF(C14="A",'Aspectos PA'!$G$19,IF(C14="B",'Aspectos PA'!$J$19,IF(C14="c",'Aspectos PA'!$M$19)))</f>
        <v>0</v>
      </c>
      <c r="AK14" s="493">
        <f t="shared" si="11"/>
        <v>0</v>
      </c>
      <c r="AL14" s="443"/>
      <c r="AM14" s="496" t="b">
        <f>IF(C14="A",'Aspectos PA'!$G$20,IF(C14="B",'Aspectos PA'!$J$20,IF(C14="c",'Aspectos PA'!$M$20)))</f>
        <v>0</v>
      </c>
      <c r="AN14" s="496">
        <f t="shared" si="12"/>
        <v>0</v>
      </c>
      <c r="AO14" s="444"/>
      <c r="AP14" s="499" t="b">
        <f>IF(C14="A",'Aspectos PA'!$G$21,IF(C14="B",'Aspectos PA'!$J$21,IF(C14="c",'Aspectos PA'!$M$21)))</f>
        <v>0</v>
      </c>
      <c r="AQ14" s="499">
        <f t="shared" si="13"/>
        <v>0</v>
      </c>
      <c r="AR14" s="445"/>
      <c r="AS14" s="502" t="b">
        <f>IF(C14="A",'Aspectos PA'!$G$22,IF(C14="B",'Aspectos PA'!$J$22,IF(C14="c",'Aspectos PA'!$M$22)))</f>
        <v>0</v>
      </c>
      <c r="AT14" s="502">
        <f t="shared" si="14"/>
        <v>0</v>
      </c>
      <c r="AU14" s="446"/>
      <c r="AV14" s="505" t="b">
        <f>IF(C14="A",'Aspectos PA'!$G$23,IF(C14="B",'Aspectos PA'!$J$23,IF(C14="c",'Aspectos PA'!$M$23)))</f>
        <v>0</v>
      </c>
      <c r="AW14" s="505">
        <f t="shared" si="15"/>
        <v>0</v>
      </c>
      <c r="AX14" s="509">
        <f t="shared" si="16"/>
        <v>0</v>
      </c>
      <c r="AY14" s="510">
        <f t="shared" si="0"/>
        <v>0</v>
      </c>
      <c r="AZ14" s="428"/>
      <c r="BA14" s="447"/>
    </row>
    <row r="15" spans="1:69" s="383" customFormat="1" ht="12.75" customHeight="1" x14ac:dyDescent="0.2">
      <c r="A15" s="430">
        <v>5</v>
      </c>
      <c r="B15" s="431"/>
      <c r="C15" s="432"/>
      <c r="D15" s="448"/>
      <c r="E15" s="433"/>
      <c r="F15" s="434"/>
      <c r="G15" s="435"/>
      <c r="H15" s="435"/>
      <c r="I15" s="435"/>
      <c r="J15" s="469" t="b">
        <f>IF(C15="A",IF(D15="T",'Aspectos PA'!$H$5, 'Aspectos PA'!$H$6),IF(C15="B",IF(D15="T",'Aspectos PA'!$K$5, 'Aspectos PA'!$K$6),IF(C15="c",IF(D15="T",'Aspectos PA'!$N$5, 'Aspectos PA'!$N$6))))</f>
        <v>0</v>
      </c>
      <c r="K15" s="469">
        <f t="shared" si="1"/>
        <v>0</v>
      </c>
      <c r="L15" s="436"/>
      <c r="M15" s="469" t="b">
        <f>IF(C15="A",IF(E15="d",'Aspectos PA'!$H$7, 'Aspectos PA'!$H$8),IF(C15="B",IF(E15="d",'Aspectos PA'!$K$7, 'Aspectos PA'!$K$8),IF(C15="c",IF(E15="d",'Aspectos PA'!$N$7, 'Aspectos PA'!$N$8))))</f>
        <v>0</v>
      </c>
      <c r="N15" s="469">
        <f t="shared" si="2"/>
        <v>0</v>
      </c>
      <c r="O15" s="436"/>
      <c r="P15" s="472" t="b">
        <f>IF(C15="A",IF(E15="d",'Aspectos PA'!$H$9, 'Aspectos PA'!$H$10),IF(C15="B",IF(E15="d",'Aspectos PA'!$K$9, 'Aspectos PA'!$K$10),IF(C15="c",IF(E15="d",'Aspectos PA'!$N$9, 'Aspectos PA'!$N$10))))</f>
        <v>0</v>
      </c>
      <c r="Q15" s="472">
        <f t="shared" si="3"/>
        <v>0</v>
      </c>
      <c r="R15" s="437"/>
      <c r="S15" s="475" t="b">
        <f>IF(C15="A",IF(D15="t",'Aspectos PA'!$H$11, 'Aspectos PA'!$H$12),IF(C15="B",IF(D15="t",'Aspectos PA'!$K$11, 'Aspectos PA'!$K$12),IF(C15="c",IF(D15="t",'Aspectos PA'!$N$11, 'Aspectos PA'!$N$12))))</f>
        <v>0</v>
      </c>
      <c r="T15" s="475">
        <f t="shared" si="4"/>
        <v>0</v>
      </c>
      <c r="U15" s="438"/>
      <c r="V15" s="478" t="b">
        <f>IF(C15="A",'Aspectos PA'!$G$13,IF(C15="B",'Aspectos PA'!$J$13,IF(C15="c",'Aspectos PA'!$M$13)))</f>
        <v>0</v>
      </c>
      <c r="W15" s="478">
        <f t="shared" si="5"/>
        <v>0</v>
      </c>
      <c r="X15" s="481">
        <f t="shared" si="6"/>
        <v>0</v>
      </c>
      <c r="Y15" s="439"/>
      <c r="Z15" s="484" t="b">
        <f>IF(C15="A",IF(D15="T",'Aspectos PA'!$H$14, 'Aspectos PA'!$H$15),IF(C15="B",IF(D15="T",'Aspectos PA'!$K$14, 'Aspectos PA'!$K$15),IF(C15="c",IF(D15="T",'Aspectos PA'!$N$14, 'Aspectos PA'!$N$15))))</f>
        <v>0</v>
      </c>
      <c r="AA15" s="484">
        <f t="shared" si="7"/>
        <v>0</v>
      </c>
      <c r="AB15" s="440"/>
      <c r="AC15" s="484" t="b">
        <f>IF(C15="A",IF(D15="T",'Aspectos PA'!$H$16, 'Aspectos PA'!$H$17),IF(C15="B",IF(D15="T",'Aspectos PA'!$K$16, 'Aspectos PA'!$K$17),IF(C15="c",IF(D15="T",'Aspectos PA'!$N$16, 'Aspectos PA'!$N$17))))</f>
        <v>0</v>
      </c>
      <c r="AD15" s="484">
        <f t="shared" si="8"/>
        <v>0</v>
      </c>
      <c r="AE15" s="487">
        <f t="shared" si="9"/>
        <v>0</v>
      </c>
      <c r="AF15" s="441"/>
      <c r="AG15" s="469" t="b">
        <f>IF(C15="A",'Aspectos PA'!$G$18,IF(C15="B",'Aspectos PA'!$J$18,IF(C15="c",'Aspectos PA'!$M$18)))</f>
        <v>0</v>
      </c>
      <c r="AH15" s="490">
        <f t="shared" si="10"/>
        <v>0</v>
      </c>
      <c r="AI15" s="442"/>
      <c r="AJ15" s="493" t="b">
        <f>IF(C15="A",'Aspectos PA'!$G$19,IF(C15="B",'Aspectos PA'!$J$19,IF(C15="c",'Aspectos PA'!$M$19)))</f>
        <v>0</v>
      </c>
      <c r="AK15" s="493">
        <f t="shared" si="11"/>
        <v>0</v>
      </c>
      <c r="AL15" s="443"/>
      <c r="AM15" s="496" t="b">
        <f>IF(C15="A",'Aspectos PA'!$G$20,IF(C15="B",'Aspectos PA'!$J$20,IF(C15="c",'Aspectos PA'!$M$20)))</f>
        <v>0</v>
      </c>
      <c r="AN15" s="496">
        <f t="shared" si="12"/>
        <v>0</v>
      </c>
      <c r="AO15" s="444"/>
      <c r="AP15" s="499" t="b">
        <f>IF(C15="A",'Aspectos PA'!$G$21,IF(C15="B",'Aspectos PA'!$J$21,IF(C15="c",'Aspectos PA'!$M$21)))</f>
        <v>0</v>
      </c>
      <c r="AQ15" s="499">
        <f t="shared" si="13"/>
        <v>0</v>
      </c>
      <c r="AR15" s="445"/>
      <c r="AS15" s="502" t="b">
        <f>IF(C15="A",'Aspectos PA'!$G$22,IF(C15="B",'Aspectos PA'!$J$22,IF(C15="c",'Aspectos PA'!$M$22)))</f>
        <v>0</v>
      </c>
      <c r="AT15" s="502">
        <f t="shared" si="14"/>
        <v>0</v>
      </c>
      <c r="AU15" s="446"/>
      <c r="AV15" s="505" t="b">
        <f>IF(C15="A",'Aspectos PA'!$G$23,IF(C15="B",'Aspectos PA'!$J$23,IF(C15="c",'Aspectos PA'!$M$23)))</f>
        <v>0</v>
      </c>
      <c r="AW15" s="505">
        <f t="shared" si="15"/>
        <v>0</v>
      </c>
      <c r="AX15" s="509">
        <f t="shared" si="16"/>
        <v>0</v>
      </c>
      <c r="AY15" s="510">
        <f t="shared" si="0"/>
        <v>0</v>
      </c>
      <c r="AZ15" s="428"/>
      <c r="BA15" s="447"/>
    </row>
    <row r="16" spans="1:69" s="383" customFormat="1" ht="14.25" customHeight="1" x14ac:dyDescent="0.2">
      <c r="A16" s="430">
        <v>6</v>
      </c>
      <c r="B16" s="431"/>
      <c r="C16" s="432"/>
      <c r="D16" s="432"/>
      <c r="E16" s="433"/>
      <c r="F16" s="434"/>
      <c r="G16" s="435"/>
      <c r="H16" s="435"/>
      <c r="I16" s="435"/>
      <c r="J16" s="469" t="b">
        <f>IF(C16="A",IF(D16="T",'Aspectos PA'!$H$5, 'Aspectos PA'!$H$6),IF(C16="B",IF(D16="T",'Aspectos PA'!$K$5, 'Aspectos PA'!$K$6),IF(C16="c",IF(D16="T",'Aspectos PA'!$N$5, 'Aspectos PA'!$N$6))))</f>
        <v>0</v>
      </c>
      <c r="K16" s="469">
        <f t="shared" si="1"/>
        <v>0</v>
      </c>
      <c r="L16" s="436"/>
      <c r="M16" s="469" t="b">
        <f>IF(C16="A",IF(E16="d",'Aspectos PA'!$H$7, 'Aspectos PA'!$H$8),IF(C16="B",IF(E16="d",'Aspectos PA'!$K$7, 'Aspectos PA'!$K$8),IF(C16="c",IF(E16="d",'Aspectos PA'!$N$7, 'Aspectos PA'!$N$8))))</f>
        <v>0</v>
      </c>
      <c r="N16" s="469">
        <f t="shared" si="2"/>
        <v>0</v>
      </c>
      <c r="O16" s="436"/>
      <c r="P16" s="472" t="b">
        <f>IF(C16="A",IF(E16="d",'Aspectos PA'!$H$9, 'Aspectos PA'!$H$10),IF(C16="B",IF(E16="d",'Aspectos PA'!$K$9, 'Aspectos PA'!$K$10),IF(C16="c",IF(E16="d",'Aspectos PA'!$N$9, 'Aspectos PA'!$N$10))))</f>
        <v>0</v>
      </c>
      <c r="Q16" s="472">
        <f t="shared" si="3"/>
        <v>0</v>
      </c>
      <c r="R16" s="437"/>
      <c r="S16" s="475" t="b">
        <f>IF(C16="A",IF(D16="t",'Aspectos PA'!$H$11, 'Aspectos PA'!$H$12),IF(C16="B",IF(D16="t",'Aspectos PA'!$K$11, 'Aspectos PA'!$K$12),IF(C16="c",IF(D16="t",'Aspectos PA'!$N$11, 'Aspectos PA'!$N$12))))</f>
        <v>0</v>
      </c>
      <c r="T16" s="475">
        <f t="shared" si="4"/>
        <v>0</v>
      </c>
      <c r="U16" s="438"/>
      <c r="V16" s="478" t="b">
        <f>IF(C16="A",'Aspectos PA'!$G$13,IF(C16="B",'Aspectos PA'!$J$13,IF(C16="c",'Aspectos PA'!$M$13)))</f>
        <v>0</v>
      </c>
      <c r="W16" s="478">
        <f t="shared" si="5"/>
        <v>0</v>
      </c>
      <c r="X16" s="481">
        <f t="shared" si="6"/>
        <v>0</v>
      </c>
      <c r="Y16" s="439"/>
      <c r="Z16" s="484" t="b">
        <f>IF(C16="A",IF(D16="T",'Aspectos PA'!$H$14, 'Aspectos PA'!$H$15),IF(C16="B",IF(D16="T",'Aspectos PA'!$K$14, 'Aspectos PA'!$K$15),IF(C16="c",IF(D16="T",'Aspectos PA'!$N$14, 'Aspectos PA'!$N$15))))</f>
        <v>0</v>
      </c>
      <c r="AA16" s="484">
        <f t="shared" si="7"/>
        <v>0</v>
      </c>
      <c r="AB16" s="440"/>
      <c r="AC16" s="484" t="b">
        <f>IF(C16="A",IF(D16="T",'Aspectos PA'!$H$16, 'Aspectos PA'!$H$17),IF(C16="B",IF(D16="T",'Aspectos PA'!$K$16, 'Aspectos PA'!$K$17),IF(C16="c",IF(D16="T",'Aspectos PA'!$N$16, 'Aspectos PA'!$N$17))))</f>
        <v>0</v>
      </c>
      <c r="AD16" s="484">
        <f t="shared" si="8"/>
        <v>0</v>
      </c>
      <c r="AE16" s="487">
        <f t="shared" si="9"/>
        <v>0</v>
      </c>
      <c r="AF16" s="441"/>
      <c r="AG16" s="469" t="b">
        <f>IF(C16="A",'Aspectos PA'!$G$18,IF(C16="B",'Aspectos PA'!$J$18,IF(C16="c",'Aspectos PA'!$M$18)))</f>
        <v>0</v>
      </c>
      <c r="AH16" s="490">
        <f t="shared" si="10"/>
        <v>0</v>
      </c>
      <c r="AI16" s="442"/>
      <c r="AJ16" s="493" t="b">
        <f>IF(C16="A",'Aspectos PA'!$G$19,IF(C16="B",'Aspectos PA'!$J$19,IF(C16="c",'Aspectos PA'!$M$19)))</f>
        <v>0</v>
      </c>
      <c r="AK16" s="493">
        <f t="shared" si="11"/>
        <v>0</v>
      </c>
      <c r="AL16" s="443"/>
      <c r="AM16" s="496" t="b">
        <f>IF(C16="A",'Aspectos PA'!$G$20,IF(C16="B",'Aspectos PA'!$J$20,IF(C16="c",'Aspectos PA'!$M$20)))</f>
        <v>0</v>
      </c>
      <c r="AN16" s="496">
        <f t="shared" si="12"/>
        <v>0</v>
      </c>
      <c r="AO16" s="444"/>
      <c r="AP16" s="499" t="b">
        <f>IF(C16="A",'Aspectos PA'!$G$21,IF(C16="B",'Aspectos PA'!$J$21,IF(C16="c",'Aspectos PA'!$M$21)))</f>
        <v>0</v>
      </c>
      <c r="AQ16" s="499">
        <f t="shared" si="13"/>
        <v>0</v>
      </c>
      <c r="AR16" s="445"/>
      <c r="AS16" s="502" t="b">
        <f>IF(C16="A",'Aspectos PA'!$G$22,IF(C16="B",'Aspectos PA'!$J$22,IF(C16="c",'Aspectos PA'!$M$22)))</f>
        <v>0</v>
      </c>
      <c r="AT16" s="502">
        <f t="shared" si="14"/>
        <v>0</v>
      </c>
      <c r="AU16" s="446"/>
      <c r="AV16" s="505" t="b">
        <f>IF(C16="A",'Aspectos PA'!$G$23,IF(C16="B",'Aspectos PA'!$J$23,IF(C16="c",'Aspectos PA'!$M$23)))</f>
        <v>0</v>
      </c>
      <c r="AW16" s="505">
        <f t="shared" si="15"/>
        <v>0</v>
      </c>
      <c r="AX16" s="509">
        <f t="shared" si="16"/>
        <v>0</v>
      </c>
      <c r="AY16" s="510">
        <f t="shared" si="0"/>
        <v>0</v>
      </c>
      <c r="AZ16" s="428"/>
      <c r="BA16" s="447"/>
    </row>
    <row r="17" spans="1:53" s="383" customFormat="1" ht="12.75" customHeight="1" x14ac:dyDescent="0.2">
      <c r="A17" s="430">
        <v>7</v>
      </c>
      <c r="B17" s="431"/>
      <c r="C17" s="432"/>
      <c r="D17" s="432"/>
      <c r="E17" s="433"/>
      <c r="F17" s="434"/>
      <c r="G17" s="435"/>
      <c r="H17" s="435"/>
      <c r="I17" s="435"/>
      <c r="J17" s="469" t="b">
        <f>IF(C17="A",IF(D17="T",'Aspectos PA'!$H$5, 'Aspectos PA'!$H$6),IF(C17="B",IF(D17="T",'Aspectos PA'!$K$5, 'Aspectos PA'!$K$6),IF(C17="c",IF(D17="T",'Aspectos PA'!$N$5, 'Aspectos PA'!$N$6))))</f>
        <v>0</v>
      </c>
      <c r="K17" s="469">
        <f t="shared" si="1"/>
        <v>0</v>
      </c>
      <c r="L17" s="436"/>
      <c r="M17" s="469" t="b">
        <f>IF(C17="A",IF(E17="d",'Aspectos PA'!$H$7, 'Aspectos PA'!$H$8),IF(C17="B",IF(E17="d",'Aspectos PA'!$K$7, 'Aspectos PA'!$K$8),IF(C17="c",IF(E17="d",'Aspectos PA'!$N$7, 'Aspectos PA'!$N$8))))</f>
        <v>0</v>
      </c>
      <c r="N17" s="469">
        <f t="shared" si="2"/>
        <v>0</v>
      </c>
      <c r="O17" s="436"/>
      <c r="P17" s="472" t="b">
        <f>IF(C17="A",IF(E17="d",'Aspectos PA'!$H$9, 'Aspectos PA'!$H$10),IF(C17="B",IF(E17="d",'Aspectos PA'!$K$9, 'Aspectos PA'!$K$10),IF(C17="c",IF(E17="d",'Aspectos PA'!$N$9, 'Aspectos PA'!$N$10))))</f>
        <v>0</v>
      </c>
      <c r="Q17" s="472">
        <f t="shared" si="3"/>
        <v>0</v>
      </c>
      <c r="R17" s="437"/>
      <c r="S17" s="475" t="b">
        <f>IF(C17="A",IF(D17="t",'Aspectos PA'!$H$11, 'Aspectos PA'!$H$12),IF(C17="B",IF(D17="t",'Aspectos PA'!$K$11, 'Aspectos PA'!$K$12),IF(C17="c",IF(D17="t",'Aspectos PA'!$N$11, 'Aspectos PA'!$N$12))))</f>
        <v>0</v>
      </c>
      <c r="T17" s="475">
        <f t="shared" si="4"/>
        <v>0</v>
      </c>
      <c r="U17" s="438"/>
      <c r="V17" s="478" t="b">
        <f>IF(C17="A",'Aspectos PA'!$G$13,IF(C17="B",'Aspectos PA'!$J$13,IF(C17="c",'Aspectos PA'!$M$13)))</f>
        <v>0</v>
      </c>
      <c r="W17" s="478">
        <f t="shared" si="5"/>
        <v>0</v>
      </c>
      <c r="X17" s="481">
        <f t="shared" si="6"/>
        <v>0</v>
      </c>
      <c r="Y17" s="439"/>
      <c r="Z17" s="484" t="b">
        <f>IF(C17="A",IF(D17="T",'Aspectos PA'!$H$14, 'Aspectos PA'!$H$15),IF(C17="B",IF(D17="T",'Aspectos PA'!$K$14, 'Aspectos PA'!$K$15),IF(C17="c",IF(D17="T",'Aspectos PA'!$N$14, 'Aspectos PA'!$N$15))))</f>
        <v>0</v>
      </c>
      <c r="AA17" s="484">
        <f t="shared" si="7"/>
        <v>0</v>
      </c>
      <c r="AB17" s="440"/>
      <c r="AC17" s="484" t="b">
        <f>IF(C17="A",IF(D17="T",'Aspectos PA'!$H$16, 'Aspectos PA'!$H$17),IF(C17="B",IF(D17="T",'Aspectos PA'!$K$16, 'Aspectos PA'!$K$17),IF(C17="c",IF(D17="T",'Aspectos PA'!$N$16, 'Aspectos PA'!$N$17))))</f>
        <v>0</v>
      </c>
      <c r="AD17" s="484">
        <f t="shared" si="8"/>
        <v>0</v>
      </c>
      <c r="AE17" s="487">
        <f t="shared" si="9"/>
        <v>0</v>
      </c>
      <c r="AF17" s="441"/>
      <c r="AG17" s="469" t="b">
        <f>IF(C17="A",'Aspectos PA'!$G$18,IF(C17="B",'Aspectos PA'!$J$18,IF(C17="c",'Aspectos PA'!$M$18)))</f>
        <v>0</v>
      </c>
      <c r="AH17" s="490">
        <f t="shared" si="10"/>
        <v>0</v>
      </c>
      <c r="AI17" s="442"/>
      <c r="AJ17" s="493" t="b">
        <f>IF(C17="A",'Aspectos PA'!$G$19,IF(C17="B",'Aspectos PA'!$J$19,IF(C17="c",'Aspectos PA'!$M$19)))</f>
        <v>0</v>
      </c>
      <c r="AK17" s="493">
        <f t="shared" si="11"/>
        <v>0</v>
      </c>
      <c r="AL17" s="443"/>
      <c r="AM17" s="496" t="b">
        <f>IF(C17="A",'Aspectos PA'!$G$20,IF(C17="B",'Aspectos PA'!$J$20,IF(C17="c",'Aspectos PA'!$M$20)))</f>
        <v>0</v>
      </c>
      <c r="AN17" s="496">
        <f t="shared" si="12"/>
        <v>0</v>
      </c>
      <c r="AO17" s="444"/>
      <c r="AP17" s="499" t="b">
        <f>IF(C17="A",'Aspectos PA'!$G$21,IF(C17="B",'Aspectos PA'!$J$21,IF(C17="c",'Aspectos PA'!$M$21)))</f>
        <v>0</v>
      </c>
      <c r="AQ17" s="499">
        <f t="shared" si="13"/>
        <v>0</v>
      </c>
      <c r="AR17" s="445"/>
      <c r="AS17" s="502" t="b">
        <f>IF(C17="A",'Aspectos PA'!$G$22,IF(C17="B",'Aspectos PA'!$J$22,IF(C17="c",'Aspectos PA'!$M$22)))</f>
        <v>0</v>
      </c>
      <c r="AT17" s="502">
        <f t="shared" si="14"/>
        <v>0</v>
      </c>
      <c r="AU17" s="446"/>
      <c r="AV17" s="505" t="b">
        <f>IF(C17="A",'Aspectos PA'!$G$23,IF(C17="B",'Aspectos PA'!$J$23,IF(C17="c",'Aspectos PA'!$M$23)))</f>
        <v>0</v>
      </c>
      <c r="AW17" s="505">
        <f t="shared" si="15"/>
        <v>0</v>
      </c>
      <c r="AX17" s="509">
        <f t="shared" si="16"/>
        <v>0</v>
      </c>
      <c r="AY17" s="510">
        <f t="shared" si="0"/>
        <v>0</v>
      </c>
      <c r="AZ17" s="428"/>
      <c r="BA17" s="447"/>
    </row>
    <row r="18" spans="1:53" s="383" customFormat="1" ht="12.75" customHeight="1" x14ac:dyDescent="0.2">
      <c r="A18" s="430">
        <v>8</v>
      </c>
      <c r="B18" s="431"/>
      <c r="C18" s="432"/>
      <c r="D18" s="432"/>
      <c r="E18" s="433"/>
      <c r="F18" s="434"/>
      <c r="G18" s="435"/>
      <c r="H18" s="435"/>
      <c r="I18" s="435"/>
      <c r="J18" s="469" t="b">
        <f>IF(C18="A",IF(D18="T",'Aspectos PA'!$H$5, 'Aspectos PA'!$H$6),IF(C18="B",IF(D18="T",'Aspectos PA'!$K$5, 'Aspectos PA'!$K$6),IF(C18="c",IF(D18="T",'Aspectos PA'!$N$5, 'Aspectos PA'!$N$6))))</f>
        <v>0</v>
      </c>
      <c r="K18" s="469">
        <f t="shared" si="1"/>
        <v>0</v>
      </c>
      <c r="L18" s="436"/>
      <c r="M18" s="469" t="b">
        <f>IF(C18="A",IF(E18="d",'Aspectos PA'!$H$7, 'Aspectos PA'!$H$8),IF(C18="B",IF(E18="d",'Aspectos PA'!$K$7, 'Aspectos PA'!$K$8),IF(C18="c",IF(E18="d",'Aspectos PA'!$N$7, 'Aspectos PA'!$N$8))))</f>
        <v>0</v>
      </c>
      <c r="N18" s="469">
        <f t="shared" si="2"/>
        <v>0</v>
      </c>
      <c r="O18" s="436"/>
      <c r="P18" s="472" t="b">
        <f>IF(C18="A",IF(E18="d",'Aspectos PA'!$H$9, 'Aspectos PA'!$H$10),IF(C18="B",IF(E18="d",'Aspectos PA'!$K$9, 'Aspectos PA'!$K$10),IF(C18="c",IF(E18="d",'Aspectos PA'!$N$9, 'Aspectos PA'!$N$10))))</f>
        <v>0</v>
      </c>
      <c r="Q18" s="472">
        <f t="shared" si="3"/>
        <v>0</v>
      </c>
      <c r="R18" s="437"/>
      <c r="S18" s="475" t="b">
        <f>IF(C18="A",IF(D18="t",'Aspectos PA'!$H$11, 'Aspectos PA'!$H$12),IF(C18="B",IF(D18="t",'Aspectos PA'!$K$11, 'Aspectos PA'!$K$12),IF(C18="c",IF(D18="t",'Aspectos PA'!$N$11, 'Aspectos PA'!$N$12))))</f>
        <v>0</v>
      </c>
      <c r="T18" s="475">
        <f t="shared" si="4"/>
        <v>0</v>
      </c>
      <c r="U18" s="438"/>
      <c r="V18" s="478" t="b">
        <f>IF(C18="A",'Aspectos PA'!$G$13,IF(C18="B",'Aspectos PA'!$J$13,IF(C18="c",'Aspectos PA'!$M$13)))</f>
        <v>0</v>
      </c>
      <c r="W18" s="478">
        <f t="shared" si="5"/>
        <v>0</v>
      </c>
      <c r="X18" s="481">
        <f t="shared" si="6"/>
        <v>0</v>
      </c>
      <c r="Y18" s="439"/>
      <c r="Z18" s="484" t="b">
        <f>IF(C18="A",IF(D18="T",'Aspectos PA'!$H$14, 'Aspectos PA'!$H$15),IF(C18="B",IF(D18="T",'Aspectos PA'!$K$14, 'Aspectos PA'!$K$15),IF(C18="c",IF(D18="T",'Aspectos PA'!$N$14, 'Aspectos PA'!$N$15))))</f>
        <v>0</v>
      </c>
      <c r="AA18" s="484">
        <f t="shared" si="7"/>
        <v>0</v>
      </c>
      <c r="AB18" s="440"/>
      <c r="AC18" s="484" t="b">
        <f>IF(C18="A",IF(D18="T",'Aspectos PA'!$H$16, 'Aspectos PA'!$H$17),IF(C18="B",IF(D18="T",'Aspectos PA'!$K$16, 'Aspectos PA'!$K$17),IF(C18="c",IF(D18="T",'Aspectos PA'!$N$16, 'Aspectos PA'!$N$17))))</f>
        <v>0</v>
      </c>
      <c r="AD18" s="484">
        <f t="shared" si="8"/>
        <v>0</v>
      </c>
      <c r="AE18" s="487">
        <f t="shared" si="9"/>
        <v>0</v>
      </c>
      <c r="AF18" s="441"/>
      <c r="AG18" s="469" t="b">
        <f>IF(C18="A",'Aspectos PA'!$G$18,IF(C18="B",'Aspectos PA'!$J$18,IF(C18="c",'Aspectos PA'!$M$18)))</f>
        <v>0</v>
      </c>
      <c r="AH18" s="490">
        <f t="shared" si="10"/>
        <v>0</v>
      </c>
      <c r="AI18" s="442"/>
      <c r="AJ18" s="493" t="b">
        <f>IF(C18="A",'Aspectos PA'!$G$19,IF(C18="B",'Aspectos PA'!$J$19,IF(C18="c",'Aspectos PA'!$M$19)))</f>
        <v>0</v>
      </c>
      <c r="AK18" s="493">
        <f t="shared" si="11"/>
        <v>0</v>
      </c>
      <c r="AL18" s="443"/>
      <c r="AM18" s="496" t="b">
        <f>IF(C18="A",'Aspectos PA'!$G$20,IF(C18="B",'Aspectos PA'!$J$20,IF(C18="c",'Aspectos PA'!$M$20)))</f>
        <v>0</v>
      </c>
      <c r="AN18" s="496">
        <f t="shared" si="12"/>
        <v>0</v>
      </c>
      <c r="AO18" s="444"/>
      <c r="AP18" s="499" t="b">
        <f>IF(C18="A",'Aspectos PA'!$G$21,IF(C18="B",'Aspectos PA'!$J$21,IF(C18="c",'Aspectos PA'!$M$21)))</f>
        <v>0</v>
      </c>
      <c r="AQ18" s="499">
        <f t="shared" si="13"/>
        <v>0</v>
      </c>
      <c r="AR18" s="445"/>
      <c r="AS18" s="502" t="b">
        <f>IF(C18="A",'Aspectos PA'!$G$22,IF(C18="B",'Aspectos PA'!$J$22,IF(C18="c",'Aspectos PA'!$M$22)))</f>
        <v>0</v>
      </c>
      <c r="AT18" s="502">
        <f t="shared" si="14"/>
        <v>0</v>
      </c>
      <c r="AU18" s="446"/>
      <c r="AV18" s="505" t="b">
        <f>IF(C18="A",'Aspectos PA'!$G$23,IF(C18="B",'Aspectos PA'!$J$23,IF(C18="c",'Aspectos PA'!$M$23)))</f>
        <v>0</v>
      </c>
      <c r="AW18" s="505">
        <f t="shared" si="15"/>
        <v>0</v>
      </c>
      <c r="AX18" s="509">
        <f t="shared" si="16"/>
        <v>0</v>
      </c>
      <c r="AY18" s="510">
        <f t="shared" si="0"/>
        <v>0</v>
      </c>
      <c r="AZ18" s="428"/>
      <c r="BA18" s="447"/>
    </row>
    <row r="19" spans="1:53" s="383" customFormat="1" ht="12.75" customHeight="1" x14ac:dyDescent="0.2">
      <c r="A19" s="430">
        <v>9</v>
      </c>
      <c r="B19" s="431"/>
      <c r="C19" s="432"/>
      <c r="D19" s="448"/>
      <c r="E19" s="433"/>
      <c r="F19" s="434"/>
      <c r="G19" s="435"/>
      <c r="H19" s="435"/>
      <c r="I19" s="435"/>
      <c r="J19" s="469" t="b">
        <f>IF(C19="A",IF(D19="T",'Aspectos PA'!$H$5, 'Aspectos PA'!$H$6),IF(C19="B",IF(D19="T",'Aspectos PA'!$K$5, 'Aspectos PA'!$K$6),IF(C19="c",IF(D19="T",'Aspectos PA'!$N$5, 'Aspectos PA'!$N$6))))</f>
        <v>0</v>
      </c>
      <c r="K19" s="469">
        <f t="shared" si="1"/>
        <v>0</v>
      </c>
      <c r="L19" s="436"/>
      <c r="M19" s="469" t="b">
        <f>IF(C19="A",IF(E19="d",'Aspectos PA'!$H$7, 'Aspectos PA'!$H$8),IF(C19="B",IF(E19="d",'Aspectos PA'!$K$7, 'Aspectos PA'!$K$8),IF(C19="c",IF(E19="d",'Aspectos PA'!$N$7, 'Aspectos PA'!$N$8))))</f>
        <v>0</v>
      </c>
      <c r="N19" s="469">
        <f t="shared" si="2"/>
        <v>0</v>
      </c>
      <c r="O19" s="436"/>
      <c r="P19" s="472" t="b">
        <f>IF(C19="A",IF(E19="d",'Aspectos PA'!$H$9, 'Aspectos PA'!$H$10),IF(C19="B",IF(E19="d",'Aspectos PA'!$K$9, 'Aspectos PA'!$K$10),IF(C19="c",IF(E19="d",'Aspectos PA'!$N$9, 'Aspectos PA'!$N$10))))</f>
        <v>0</v>
      </c>
      <c r="Q19" s="472">
        <f t="shared" si="3"/>
        <v>0</v>
      </c>
      <c r="R19" s="437"/>
      <c r="S19" s="475" t="b">
        <f>IF(C19="A",IF(D19="t",'Aspectos PA'!$H$11, 'Aspectos PA'!$H$12),IF(C19="B",IF(D19="t",'Aspectos PA'!$K$11, 'Aspectos PA'!$K$12),IF(C19="c",IF(D19="t",'Aspectos PA'!$N$11, 'Aspectos PA'!$N$12))))</f>
        <v>0</v>
      </c>
      <c r="T19" s="475">
        <f t="shared" si="4"/>
        <v>0</v>
      </c>
      <c r="U19" s="438"/>
      <c r="V19" s="478" t="b">
        <f>IF(C19="A",'Aspectos PA'!$G$13,IF(C19="B",'Aspectos PA'!$J$13,IF(C19="c",'Aspectos PA'!$M$13)))</f>
        <v>0</v>
      </c>
      <c r="W19" s="478">
        <f t="shared" si="5"/>
        <v>0</v>
      </c>
      <c r="X19" s="481">
        <f t="shared" si="6"/>
        <v>0</v>
      </c>
      <c r="Y19" s="439"/>
      <c r="Z19" s="484" t="b">
        <f>IF(C19="A",IF(D19="T",'Aspectos PA'!$H$14, 'Aspectos PA'!$H$15),IF(C19="B",IF(D19="T",'Aspectos PA'!$K$14, 'Aspectos PA'!$K$15),IF(C19="c",IF(D19="T",'Aspectos PA'!$N$14, 'Aspectos PA'!$N$15))))</f>
        <v>0</v>
      </c>
      <c r="AA19" s="484">
        <f t="shared" si="7"/>
        <v>0</v>
      </c>
      <c r="AB19" s="440"/>
      <c r="AC19" s="484" t="b">
        <f>IF(C19="A",IF(D19="T",'Aspectos PA'!$H$16, 'Aspectos PA'!$H$17),IF(C19="B",IF(D19="T",'Aspectos PA'!$K$16, 'Aspectos PA'!$K$17),IF(C19="c",IF(D19="T",'Aspectos PA'!$N$16, 'Aspectos PA'!$N$17))))</f>
        <v>0</v>
      </c>
      <c r="AD19" s="484">
        <f t="shared" si="8"/>
        <v>0</v>
      </c>
      <c r="AE19" s="487">
        <f t="shared" si="9"/>
        <v>0</v>
      </c>
      <c r="AF19" s="441"/>
      <c r="AG19" s="469" t="b">
        <f>IF(C19="A",'Aspectos PA'!$G$18,IF(C19="B",'Aspectos PA'!$J$18,IF(C19="c",'Aspectos PA'!$M$18)))</f>
        <v>0</v>
      </c>
      <c r="AH19" s="490">
        <f t="shared" si="10"/>
        <v>0</v>
      </c>
      <c r="AI19" s="442"/>
      <c r="AJ19" s="493" t="b">
        <f>IF(C19="A",'Aspectos PA'!$G$19,IF(C19="B",'Aspectos PA'!$J$19,IF(C19="c",'Aspectos PA'!$M$19)))</f>
        <v>0</v>
      </c>
      <c r="AK19" s="493">
        <f t="shared" si="11"/>
        <v>0</v>
      </c>
      <c r="AL19" s="443"/>
      <c r="AM19" s="496" t="b">
        <f>IF(C19="A",'Aspectos PA'!$G$20,IF(C19="B",'Aspectos PA'!$J$20,IF(C19="c",'Aspectos PA'!$M$20)))</f>
        <v>0</v>
      </c>
      <c r="AN19" s="496">
        <f t="shared" si="12"/>
        <v>0</v>
      </c>
      <c r="AO19" s="444"/>
      <c r="AP19" s="499" t="b">
        <f>IF(C19="A",'Aspectos PA'!$G$21,IF(C19="B",'Aspectos PA'!$J$21,IF(C19="c",'Aspectos PA'!$M$21)))</f>
        <v>0</v>
      </c>
      <c r="AQ19" s="499">
        <f t="shared" si="13"/>
        <v>0</v>
      </c>
      <c r="AR19" s="445"/>
      <c r="AS19" s="502" t="b">
        <f>IF(C19="A",'Aspectos PA'!$G$22,IF(C19="B",'Aspectos PA'!$J$22,IF(C19="c",'Aspectos PA'!$M$22)))</f>
        <v>0</v>
      </c>
      <c r="AT19" s="502">
        <f t="shared" si="14"/>
        <v>0</v>
      </c>
      <c r="AU19" s="446"/>
      <c r="AV19" s="505" t="b">
        <f>IF(C19="A",'Aspectos PA'!$G$23,IF(C19="B",'Aspectos PA'!$J$23,IF(C19="c",'Aspectos PA'!$M$23)))</f>
        <v>0</v>
      </c>
      <c r="AW19" s="505">
        <f t="shared" si="15"/>
        <v>0</v>
      </c>
      <c r="AX19" s="509">
        <f t="shared" si="16"/>
        <v>0</v>
      </c>
      <c r="AY19" s="510">
        <f t="shared" si="0"/>
        <v>0</v>
      </c>
      <c r="AZ19" s="428"/>
      <c r="BA19" s="447"/>
    </row>
    <row r="20" spans="1:53" s="383" customFormat="1" ht="12.75" customHeight="1" x14ac:dyDescent="0.2">
      <c r="A20" s="430">
        <v>10</v>
      </c>
      <c r="B20" s="431"/>
      <c r="C20" s="432"/>
      <c r="D20" s="432"/>
      <c r="E20" s="433"/>
      <c r="F20" s="434"/>
      <c r="G20" s="435"/>
      <c r="H20" s="435"/>
      <c r="I20" s="435"/>
      <c r="J20" s="469" t="b">
        <f>IF(C20="A",IF(D20="T",'Aspectos PA'!$H$5, 'Aspectos PA'!$H$6),IF(C20="B",IF(D20="T",'Aspectos PA'!$K$5, 'Aspectos PA'!$K$6),IF(C20="c",IF(D20="T",'Aspectos PA'!$N$5, 'Aspectos PA'!$N$6))))</f>
        <v>0</v>
      </c>
      <c r="K20" s="469">
        <f t="shared" si="1"/>
        <v>0</v>
      </c>
      <c r="L20" s="436"/>
      <c r="M20" s="469" t="b">
        <f>IF(C20="A",IF(E20="d",'Aspectos PA'!$H$7, 'Aspectos PA'!$H$8),IF(C20="B",IF(E20="d",'Aspectos PA'!$K$7, 'Aspectos PA'!$K$8),IF(C20="c",IF(E20="d",'Aspectos PA'!$N$7, 'Aspectos PA'!$N$8))))</f>
        <v>0</v>
      </c>
      <c r="N20" s="469">
        <f t="shared" si="2"/>
        <v>0</v>
      </c>
      <c r="O20" s="436"/>
      <c r="P20" s="472" t="b">
        <f>IF(C20="A",IF(E20="d",'Aspectos PA'!$H$9, 'Aspectos PA'!$H$10),IF(C20="B",IF(E20="d",'Aspectos PA'!$K$9, 'Aspectos PA'!$K$10),IF(C20="c",IF(E20="d",'Aspectos PA'!$N$9, 'Aspectos PA'!$N$10))))</f>
        <v>0</v>
      </c>
      <c r="Q20" s="472">
        <f t="shared" si="3"/>
        <v>0</v>
      </c>
      <c r="R20" s="437"/>
      <c r="S20" s="475" t="b">
        <f>IF(C20="A",IF(D20="t",'Aspectos PA'!$H$11, 'Aspectos PA'!$H$12),IF(C20="B",IF(D20="t",'Aspectos PA'!$K$11, 'Aspectos PA'!$K$12),IF(C20="c",IF(D20="t",'Aspectos PA'!$N$11, 'Aspectos PA'!$N$12))))</f>
        <v>0</v>
      </c>
      <c r="T20" s="475">
        <f t="shared" si="4"/>
        <v>0</v>
      </c>
      <c r="U20" s="438"/>
      <c r="V20" s="478" t="b">
        <f>IF(C20="A",'Aspectos PA'!$G$13,IF(C20="B",'Aspectos PA'!$J$13,IF(C20="c",'Aspectos PA'!$M$13)))</f>
        <v>0</v>
      </c>
      <c r="W20" s="478">
        <f t="shared" si="5"/>
        <v>0</v>
      </c>
      <c r="X20" s="481">
        <f t="shared" si="6"/>
        <v>0</v>
      </c>
      <c r="Y20" s="439"/>
      <c r="Z20" s="484" t="b">
        <f>IF(C20="A",IF(D20="T",'Aspectos PA'!$H$14, 'Aspectos PA'!$H$15),IF(C20="B",IF(D20="T",'Aspectos PA'!$K$14, 'Aspectos PA'!$K$15),IF(C20="c",IF(D20="T",'Aspectos PA'!$N$14, 'Aspectos PA'!$N$15))))</f>
        <v>0</v>
      </c>
      <c r="AA20" s="484">
        <f t="shared" si="7"/>
        <v>0</v>
      </c>
      <c r="AB20" s="440"/>
      <c r="AC20" s="484" t="b">
        <f>IF(C20="A",IF(D20="T",'Aspectos PA'!$H$16, 'Aspectos PA'!$H$17),IF(C20="B",IF(D20="T",'Aspectos PA'!$K$16, 'Aspectos PA'!$K$17),IF(C20="c",IF(D20="T",'Aspectos PA'!$N$16, 'Aspectos PA'!$N$17))))</f>
        <v>0</v>
      </c>
      <c r="AD20" s="484">
        <f t="shared" si="8"/>
        <v>0</v>
      </c>
      <c r="AE20" s="487">
        <f t="shared" si="9"/>
        <v>0</v>
      </c>
      <c r="AF20" s="441"/>
      <c r="AG20" s="469" t="b">
        <f>IF(C20="A",'Aspectos PA'!$G$18,IF(C20="B",'Aspectos PA'!$J$18,IF(C20="c",'Aspectos PA'!$M$18)))</f>
        <v>0</v>
      </c>
      <c r="AH20" s="490">
        <f t="shared" si="10"/>
        <v>0</v>
      </c>
      <c r="AI20" s="442"/>
      <c r="AJ20" s="493" t="b">
        <f>IF(C20="A",'Aspectos PA'!$G$19,IF(C20="B",'Aspectos PA'!$J$19,IF(C20="c",'Aspectos PA'!$M$19)))</f>
        <v>0</v>
      </c>
      <c r="AK20" s="493">
        <f t="shared" si="11"/>
        <v>0</v>
      </c>
      <c r="AL20" s="443"/>
      <c r="AM20" s="496" t="b">
        <f>IF(C20="A",'Aspectos PA'!$G$20,IF(C20="B",'Aspectos PA'!$J$20,IF(C20="c",'Aspectos PA'!$M$20)))</f>
        <v>0</v>
      </c>
      <c r="AN20" s="496">
        <f t="shared" si="12"/>
        <v>0</v>
      </c>
      <c r="AO20" s="444"/>
      <c r="AP20" s="499" t="b">
        <f>IF(C20="A",'Aspectos PA'!$G$21,IF(C20="B",'Aspectos PA'!$J$21,IF(C20="c",'Aspectos PA'!$M$21)))</f>
        <v>0</v>
      </c>
      <c r="AQ20" s="499">
        <f t="shared" si="13"/>
        <v>0</v>
      </c>
      <c r="AR20" s="445"/>
      <c r="AS20" s="502" t="b">
        <f>IF(C20="A",'Aspectos PA'!$G$22,IF(C20="B",'Aspectos PA'!$J$22,IF(C20="c",'Aspectos PA'!$M$22)))</f>
        <v>0</v>
      </c>
      <c r="AT20" s="502">
        <f t="shared" si="14"/>
        <v>0</v>
      </c>
      <c r="AU20" s="446"/>
      <c r="AV20" s="505" t="b">
        <f>IF(C20="A",'Aspectos PA'!$G$23,IF(C20="B",'Aspectos PA'!$J$23,IF(C20="c",'Aspectos PA'!$M$23)))</f>
        <v>0</v>
      </c>
      <c r="AW20" s="505">
        <f t="shared" si="15"/>
        <v>0</v>
      </c>
      <c r="AX20" s="509">
        <f t="shared" si="16"/>
        <v>0</v>
      </c>
      <c r="AY20" s="510">
        <f t="shared" si="0"/>
        <v>0</v>
      </c>
      <c r="AZ20" s="428"/>
      <c r="BA20" s="447"/>
    </row>
    <row r="21" spans="1:53" s="383" customFormat="1" ht="12.75" customHeight="1" x14ac:dyDescent="0.2">
      <c r="A21" s="430">
        <v>11</v>
      </c>
      <c r="B21" s="431"/>
      <c r="C21" s="432"/>
      <c r="D21" s="432"/>
      <c r="E21" s="433"/>
      <c r="F21" s="434"/>
      <c r="G21" s="435"/>
      <c r="H21" s="435"/>
      <c r="I21" s="435"/>
      <c r="J21" s="469" t="b">
        <f>IF(C21="A",IF(D21="T",'Aspectos PA'!$H$5, 'Aspectos PA'!$H$6),IF(C21="B",IF(D21="T",'Aspectos PA'!$K$5, 'Aspectos PA'!$K$6),IF(C21="c",IF(D21="T",'Aspectos PA'!$N$5, 'Aspectos PA'!$N$6))))</f>
        <v>0</v>
      </c>
      <c r="K21" s="469">
        <f t="shared" si="1"/>
        <v>0</v>
      </c>
      <c r="L21" s="436"/>
      <c r="M21" s="469" t="b">
        <f>IF(C21="A",IF(E21="d",'Aspectos PA'!$H$7, 'Aspectos PA'!$H$8),IF(C21="B",IF(E21="d",'Aspectos PA'!$K$7, 'Aspectos PA'!$K$8),IF(C21="c",IF(E21="d",'Aspectos PA'!$N$7, 'Aspectos PA'!$N$8))))</f>
        <v>0</v>
      </c>
      <c r="N21" s="469">
        <f t="shared" si="2"/>
        <v>0</v>
      </c>
      <c r="O21" s="436"/>
      <c r="P21" s="472" t="b">
        <f>IF(C21="A",IF(E21="d",'Aspectos PA'!$H$9, 'Aspectos PA'!$H$10),IF(C21="B",IF(E21="d",'Aspectos PA'!$K$9, 'Aspectos PA'!$K$10),IF(C21="c",IF(E21="d",'Aspectos PA'!$N$9, 'Aspectos PA'!$N$10))))</f>
        <v>0</v>
      </c>
      <c r="Q21" s="472">
        <f t="shared" si="3"/>
        <v>0</v>
      </c>
      <c r="R21" s="437"/>
      <c r="S21" s="475" t="b">
        <f>IF(C21="A",IF(D21="t",'Aspectos PA'!$H$11, 'Aspectos PA'!$H$12),IF(C21="B",IF(D21="t",'Aspectos PA'!$K$11, 'Aspectos PA'!$K$12),IF(C21="c",IF(D21="t",'Aspectos PA'!$N$11, 'Aspectos PA'!$N$12))))</f>
        <v>0</v>
      </c>
      <c r="T21" s="475">
        <f t="shared" si="4"/>
        <v>0</v>
      </c>
      <c r="U21" s="438"/>
      <c r="V21" s="478" t="b">
        <f>IF(C21="A",'Aspectos PA'!$G$13,IF(C21="B",'Aspectos PA'!$J$13,IF(C21="c",'Aspectos PA'!$M$13)))</f>
        <v>0</v>
      </c>
      <c r="W21" s="478">
        <f t="shared" si="5"/>
        <v>0</v>
      </c>
      <c r="X21" s="481">
        <f t="shared" si="6"/>
        <v>0</v>
      </c>
      <c r="Y21" s="439"/>
      <c r="Z21" s="484" t="b">
        <f>IF(C21="A",IF(D21="T",'Aspectos PA'!$H$14, 'Aspectos PA'!$H$15),IF(C21="B",IF(D21="T",'Aspectos PA'!$K$14, 'Aspectos PA'!$K$15),IF(C21="c",IF(D21="T",'Aspectos PA'!$N$14, 'Aspectos PA'!$N$15))))</f>
        <v>0</v>
      </c>
      <c r="AA21" s="484">
        <f t="shared" si="7"/>
        <v>0</v>
      </c>
      <c r="AB21" s="440"/>
      <c r="AC21" s="484" t="b">
        <f>IF(C21="A",IF(D21="T",'Aspectos PA'!$H$16, 'Aspectos PA'!$H$17),IF(C21="B",IF(D21="T",'Aspectos PA'!$K$16, 'Aspectos PA'!$K$17),IF(C21="c",IF(D21="T",'Aspectos PA'!$N$16, 'Aspectos PA'!$N$17))))</f>
        <v>0</v>
      </c>
      <c r="AD21" s="484">
        <f t="shared" si="8"/>
        <v>0</v>
      </c>
      <c r="AE21" s="487">
        <f t="shared" si="9"/>
        <v>0</v>
      </c>
      <c r="AF21" s="441"/>
      <c r="AG21" s="469" t="b">
        <f>IF(C21="A",'Aspectos PA'!$G$18,IF(C21="B",'Aspectos PA'!$J$18,IF(C21="c",'Aspectos PA'!$M$18)))</f>
        <v>0</v>
      </c>
      <c r="AH21" s="490">
        <f t="shared" si="10"/>
        <v>0</v>
      </c>
      <c r="AI21" s="442"/>
      <c r="AJ21" s="493" t="b">
        <f>IF(C21="A",'Aspectos PA'!$G$19,IF(C21="B",'Aspectos PA'!$J$19,IF(C21="c",'Aspectos PA'!$M$19)))</f>
        <v>0</v>
      </c>
      <c r="AK21" s="493">
        <f t="shared" si="11"/>
        <v>0</v>
      </c>
      <c r="AL21" s="443"/>
      <c r="AM21" s="496" t="b">
        <f>IF(C21="A",'Aspectos PA'!$G$20,IF(C21="B",'Aspectos PA'!$J$20,IF(C21="c",'Aspectos PA'!$M$20)))</f>
        <v>0</v>
      </c>
      <c r="AN21" s="496">
        <f t="shared" si="12"/>
        <v>0</v>
      </c>
      <c r="AO21" s="444"/>
      <c r="AP21" s="499" t="b">
        <f>IF(C21="A",'Aspectos PA'!$G$21,IF(C21="B",'Aspectos PA'!$J$21,IF(C21="c",'Aspectos PA'!$M$21)))</f>
        <v>0</v>
      </c>
      <c r="AQ21" s="499">
        <f t="shared" si="13"/>
        <v>0</v>
      </c>
      <c r="AR21" s="445"/>
      <c r="AS21" s="502" t="b">
        <f>IF(C21="A",'Aspectos PA'!$G$22,IF(C21="B",'Aspectos PA'!$J$22,IF(C21="c",'Aspectos PA'!$M$22)))</f>
        <v>0</v>
      </c>
      <c r="AT21" s="502">
        <f t="shared" si="14"/>
        <v>0</v>
      </c>
      <c r="AU21" s="446"/>
      <c r="AV21" s="505" t="b">
        <f>IF(C21="A",'Aspectos PA'!$G$23,IF(C21="B",'Aspectos PA'!$J$23,IF(C21="c",'Aspectos PA'!$M$23)))</f>
        <v>0</v>
      </c>
      <c r="AW21" s="505">
        <f t="shared" si="15"/>
        <v>0</v>
      </c>
      <c r="AX21" s="509">
        <f t="shared" si="16"/>
        <v>0</v>
      </c>
      <c r="AY21" s="510">
        <f t="shared" si="0"/>
        <v>0</v>
      </c>
      <c r="AZ21" s="428"/>
      <c r="BA21" s="447"/>
    </row>
    <row r="22" spans="1:53" s="383" customFormat="1" ht="12.75" customHeight="1" x14ac:dyDescent="0.2">
      <c r="A22" s="430">
        <v>12</v>
      </c>
      <c r="B22" s="431"/>
      <c r="C22" s="432"/>
      <c r="D22" s="432"/>
      <c r="E22" s="433"/>
      <c r="F22" s="434"/>
      <c r="G22" s="435"/>
      <c r="H22" s="435"/>
      <c r="I22" s="435"/>
      <c r="J22" s="469" t="b">
        <f>IF(C22="A",IF(D22="T",'Aspectos PA'!$H$5, 'Aspectos PA'!$H$6),IF(C22="B",IF(D22="T",'Aspectos PA'!$K$5, 'Aspectos PA'!$K$6),IF(C22="c",IF(D22="T",'Aspectos PA'!$N$5, 'Aspectos PA'!$N$6))))</f>
        <v>0</v>
      </c>
      <c r="K22" s="469">
        <f t="shared" si="1"/>
        <v>0</v>
      </c>
      <c r="L22" s="436"/>
      <c r="M22" s="469" t="b">
        <f>IF(C22="A",IF(E22="d",'Aspectos PA'!$H$7, 'Aspectos PA'!$H$8),IF(C22="B",IF(E22="d",'Aspectos PA'!$K$7, 'Aspectos PA'!$K$8),IF(C22="c",IF(E22="d",'Aspectos PA'!$N$7, 'Aspectos PA'!$N$8))))</f>
        <v>0</v>
      </c>
      <c r="N22" s="469">
        <f t="shared" si="2"/>
        <v>0</v>
      </c>
      <c r="O22" s="436"/>
      <c r="P22" s="472" t="b">
        <f>IF(C22="A",IF(E22="d",'Aspectos PA'!$H$9, 'Aspectos PA'!$H$10),IF(C22="B",IF(E22="d",'Aspectos PA'!$K$9, 'Aspectos PA'!$K$10),IF(C22="c",IF(E22="d",'Aspectos PA'!$N$9, 'Aspectos PA'!$N$10))))</f>
        <v>0</v>
      </c>
      <c r="Q22" s="472">
        <f t="shared" si="3"/>
        <v>0</v>
      </c>
      <c r="R22" s="437"/>
      <c r="S22" s="475" t="b">
        <f>IF(C22="A",IF(D22="t",'Aspectos PA'!$H$11, 'Aspectos PA'!$H$12),IF(C22="B",IF(D22="t",'Aspectos PA'!$K$11, 'Aspectos PA'!$K$12),IF(C22="c",IF(D22="t",'Aspectos PA'!$N$11, 'Aspectos PA'!$N$12))))</f>
        <v>0</v>
      </c>
      <c r="T22" s="475">
        <f t="shared" si="4"/>
        <v>0</v>
      </c>
      <c r="U22" s="438"/>
      <c r="V22" s="478" t="b">
        <f>IF(C22="A",'Aspectos PA'!$G$13,IF(C22="B",'Aspectos PA'!$J$13,IF(C22="c",'Aspectos PA'!$M$13)))</f>
        <v>0</v>
      </c>
      <c r="W22" s="478">
        <f t="shared" si="5"/>
        <v>0</v>
      </c>
      <c r="X22" s="481">
        <f t="shared" si="6"/>
        <v>0</v>
      </c>
      <c r="Y22" s="439"/>
      <c r="Z22" s="484" t="b">
        <f>IF(C22="A",IF(D22="T",'Aspectos PA'!$H$14, 'Aspectos PA'!$H$15),IF(C22="B",IF(D22="T",'Aspectos PA'!$K$14, 'Aspectos PA'!$K$15),IF(C22="c",IF(D22="T",'Aspectos PA'!$N$14, 'Aspectos PA'!$N$15))))</f>
        <v>0</v>
      </c>
      <c r="AA22" s="484">
        <f t="shared" si="7"/>
        <v>0</v>
      </c>
      <c r="AB22" s="440"/>
      <c r="AC22" s="484" t="b">
        <f>IF(C22="A",IF(D22="T",'Aspectos PA'!$H$16, 'Aspectos PA'!$H$17),IF(C22="B",IF(D22="T",'Aspectos PA'!$K$16, 'Aspectos PA'!$K$17),IF(C22="c",IF(D22="T",'Aspectos PA'!$N$16, 'Aspectos PA'!$N$17))))</f>
        <v>0</v>
      </c>
      <c r="AD22" s="484">
        <f t="shared" si="8"/>
        <v>0</v>
      </c>
      <c r="AE22" s="487">
        <f t="shared" si="9"/>
        <v>0</v>
      </c>
      <c r="AF22" s="441"/>
      <c r="AG22" s="469" t="b">
        <f>IF(C22="A",'Aspectos PA'!$G$18,IF(C22="B",'Aspectos PA'!$J$18,IF(C22="c",'Aspectos PA'!$M$18)))</f>
        <v>0</v>
      </c>
      <c r="AH22" s="490">
        <f t="shared" si="10"/>
        <v>0</v>
      </c>
      <c r="AI22" s="442"/>
      <c r="AJ22" s="493" t="b">
        <f>IF(C22="A",'Aspectos PA'!$G$19,IF(C22="B",'Aspectos PA'!$J$19,IF(C22="c",'Aspectos PA'!$M$19)))</f>
        <v>0</v>
      </c>
      <c r="AK22" s="493">
        <f t="shared" si="11"/>
        <v>0</v>
      </c>
      <c r="AL22" s="443"/>
      <c r="AM22" s="496" t="b">
        <f>IF(C22="A",'Aspectos PA'!$G$20,IF(C22="B",'Aspectos PA'!$J$20,IF(C22="c",'Aspectos PA'!$M$20)))</f>
        <v>0</v>
      </c>
      <c r="AN22" s="496">
        <f t="shared" si="12"/>
        <v>0</v>
      </c>
      <c r="AO22" s="444"/>
      <c r="AP22" s="499" t="b">
        <f>IF(C22="A",'Aspectos PA'!$G$21,IF(C22="B",'Aspectos PA'!$J$21,IF(C22="c",'Aspectos PA'!$M$21)))</f>
        <v>0</v>
      </c>
      <c r="AQ22" s="499">
        <f t="shared" si="13"/>
        <v>0</v>
      </c>
      <c r="AR22" s="445"/>
      <c r="AS22" s="502" t="b">
        <f>IF(C22="A",'Aspectos PA'!$G$22,IF(C22="B",'Aspectos PA'!$J$22,IF(C22="c",'Aspectos PA'!$M$22)))</f>
        <v>0</v>
      </c>
      <c r="AT22" s="502">
        <f t="shared" si="14"/>
        <v>0</v>
      </c>
      <c r="AU22" s="446"/>
      <c r="AV22" s="505" t="b">
        <f>IF(C22="A",'Aspectos PA'!$G$23,IF(C22="B",'Aspectos PA'!$J$23,IF(C22="c",'Aspectos PA'!$M$23)))</f>
        <v>0</v>
      </c>
      <c r="AW22" s="505">
        <f t="shared" si="15"/>
        <v>0</v>
      </c>
      <c r="AX22" s="509">
        <f t="shared" si="16"/>
        <v>0</v>
      </c>
      <c r="AY22" s="510">
        <f t="shared" si="0"/>
        <v>0</v>
      </c>
      <c r="AZ22" s="428"/>
      <c r="BA22" s="447"/>
    </row>
    <row r="23" spans="1:53" s="383" customFormat="1" ht="12.75" customHeight="1" x14ac:dyDescent="0.2">
      <c r="A23" s="430">
        <v>13</v>
      </c>
      <c r="B23" s="431"/>
      <c r="C23" s="432"/>
      <c r="D23" s="448"/>
      <c r="E23" s="433"/>
      <c r="F23" s="434"/>
      <c r="G23" s="435"/>
      <c r="H23" s="435"/>
      <c r="I23" s="435"/>
      <c r="J23" s="469" t="b">
        <f>IF(C23="A",IF(D23="T",'Aspectos PA'!$H$5, 'Aspectos PA'!$H$6),IF(C23="B",IF(D23="T",'Aspectos PA'!$K$5, 'Aspectos PA'!$K$6),IF(C23="c",IF(D23="T",'Aspectos PA'!$N$5, 'Aspectos PA'!$N$6))))</f>
        <v>0</v>
      </c>
      <c r="K23" s="469">
        <f t="shared" si="1"/>
        <v>0</v>
      </c>
      <c r="L23" s="436"/>
      <c r="M23" s="469" t="b">
        <f>IF(C23="A",IF(E23="d",'Aspectos PA'!$H$7, 'Aspectos PA'!$H$8),IF(C23="B",IF(E23="d",'Aspectos PA'!$K$7, 'Aspectos PA'!$K$8),IF(C23="c",IF(E23="d",'Aspectos PA'!$N$7, 'Aspectos PA'!$N$8))))</f>
        <v>0</v>
      </c>
      <c r="N23" s="469">
        <f t="shared" si="2"/>
        <v>0</v>
      </c>
      <c r="O23" s="436"/>
      <c r="P23" s="472" t="b">
        <f>IF(C23="A",IF(E23="d",'Aspectos PA'!$H$9, 'Aspectos PA'!$H$10),IF(C23="B",IF(E23="d",'Aspectos PA'!$K$9, 'Aspectos PA'!$K$10),IF(C23="c",IF(E23="d",'Aspectos PA'!$N$9, 'Aspectos PA'!$N$10))))</f>
        <v>0</v>
      </c>
      <c r="Q23" s="472">
        <f t="shared" si="3"/>
        <v>0</v>
      </c>
      <c r="R23" s="437"/>
      <c r="S23" s="475" t="b">
        <f>IF(C23="A",IF(D23="t",'Aspectos PA'!$H$11, 'Aspectos PA'!$H$12),IF(C23="B",IF(D23="t",'Aspectos PA'!$K$11, 'Aspectos PA'!$K$12),IF(C23="c",IF(D23="t",'Aspectos PA'!$N$11, 'Aspectos PA'!$N$12))))</f>
        <v>0</v>
      </c>
      <c r="T23" s="475">
        <f t="shared" si="4"/>
        <v>0</v>
      </c>
      <c r="U23" s="438"/>
      <c r="V23" s="478" t="b">
        <f>IF(C23="A",'Aspectos PA'!$G$13,IF(C23="B",'Aspectos PA'!$J$13,IF(C23="c",'Aspectos PA'!$M$13)))</f>
        <v>0</v>
      </c>
      <c r="W23" s="478">
        <f t="shared" si="5"/>
        <v>0</v>
      </c>
      <c r="X23" s="481">
        <f t="shared" si="6"/>
        <v>0</v>
      </c>
      <c r="Y23" s="439"/>
      <c r="Z23" s="484" t="b">
        <f>IF(C23="A",IF(D23="T",'Aspectos PA'!$H$14, 'Aspectos PA'!$H$15),IF(C23="B",IF(D23="T",'Aspectos PA'!$K$14, 'Aspectos PA'!$K$15),IF(C23="c",IF(D23="T",'Aspectos PA'!$N$14, 'Aspectos PA'!$N$15))))</f>
        <v>0</v>
      </c>
      <c r="AA23" s="484">
        <f t="shared" si="7"/>
        <v>0</v>
      </c>
      <c r="AB23" s="440"/>
      <c r="AC23" s="484" t="b">
        <f>IF(C23="A",IF(D23="T",'Aspectos PA'!$H$16, 'Aspectos PA'!$H$17),IF(C23="B",IF(D23="T",'Aspectos PA'!$K$16, 'Aspectos PA'!$K$17),IF(C23="c",IF(D23="T",'Aspectos PA'!$N$16, 'Aspectos PA'!$N$17))))</f>
        <v>0</v>
      </c>
      <c r="AD23" s="484">
        <f t="shared" si="8"/>
        <v>0</v>
      </c>
      <c r="AE23" s="487">
        <f t="shared" si="9"/>
        <v>0</v>
      </c>
      <c r="AF23" s="441"/>
      <c r="AG23" s="469" t="b">
        <f>IF(C23="A",'Aspectos PA'!$G$18,IF(C23="B",'Aspectos PA'!$J$18,IF(C23="c",'Aspectos PA'!$M$18)))</f>
        <v>0</v>
      </c>
      <c r="AH23" s="490">
        <f t="shared" si="10"/>
        <v>0</v>
      </c>
      <c r="AI23" s="442"/>
      <c r="AJ23" s="493" t="b">
        <f>IF(C23="A",'Aspectos PA'!$G$19,IF(C23="B",'Aspectos PA'!$J$19,IF(C23="c",'Aspectos PA'!$M$19)))</f>
        <v>0</v>
      </c>
      <c r="AK23" s="493">
        <f t="shared" si="11"/>
        <v>0</v>
      </c>
      <c r="AL23" s="443"/>
      <c r="AM23" s="496" t="b">
        <f>IF(C23="A",'Aspectos PA'!$G$20,IF(C23="B",'Aspectos PA'!$J$20,IF(C23="c",'Aspectos PA'!$M$20)))</f>
        <v>0</v>
      </c>
      <c r="AN23" s="496">
        <f t="shared" si="12"/>
        <v>0</v>
      </c>
      <c r="AO23" s="444"/>
      <c r="AP23" s="499" t="b">
        <f>IF(C23="A",'Aspectos PA'!$G$21,IF(C23="B",'Aspectos PA'!$J$21,IF(C23="c",'Aspectos PA'!$M$21)))</f>
        <v>0</v>
      </c>
      <c r="AQ23" s="499">
        <f t="shared" si="13"/>
        <v>0</v>
      </c>
      <c r="AR23" s="445"/>
      <c r="AS23" s="502" t="b">
        <f>IF(C23="A",'Aspectos PA'!$G$22,IF(C23="B",'Aspectos PA'!$J$22,IF(C23="c",'Aspectos PA'!$M$22)))</f>
        <v>0</v>
      </c>
      <c r="AT23" s="502">
        <f t="shared" si="14"/>
        <v>0</v>
      </c>
      <c r="AU23" s="446"/>
      <c r="AV23" s="505" t="b">
        <f>IF(C23="A",'Aspectos PA'!$G$23,IF(C23="B",'Aspectos PA'!$J$23,IF(C23="c",'Aspectos PA'!$M$23)))</f>
        <v>0</v>
      </c>
      <c r="AW23" s="505">
        <f t="shared" si="15"/>
        <v>0</v>
      </c>
      <c r="AX23" s="509">
        <f t="shared" si="16"/>
        <v>0</v>
      </c>
      <c r="AY23" s="510">
        <f t="shared" si="0"/>
        <v>0</v>
      </c>
      <c r="AZ23" s="428"/>
      <c r="BA23" s="447"/>
    </row>
    <row r="24" spans="1:53" s="383" customFormat="1" ht="12.75" customHeight="1" x14ac:dyDescent="0.2">
      <c r="A24" s="430">
        <v>14</v>
      </c>
      <c r="B24" s="431"/>
      <c r="C24" s="432"/>
      <c r="D24" s="432"/>
      <c r="E24" s="433"/>
      <c r="F24" s="434"/>
      <c r="G24" s="435"/>
      <c r="H24" s="435"/>
      <c r="I24" s="435"/>
      <c r="J24" s="469" t="b">
        <f>IF(C24="A",IF(D24="T",'Aspectos PA'!$H$5, 'Aspectos PA'!$H$6),IF(C24="B",IF(D24="T",'Aspectos PA'!$K$5, 'Aspectos PA'!$K$6),IF(C24="c",IF(D24="T",'Aspectos PA'!$N$5, 'Aspectos PA'!$N$6))))</f>
        <v>0</v>
      </c>
      <c r="K24" s="469">
        <f t="shared" si="1"/>
        <v>0</v>
      </c>
      <c r="L24" s="436"/>
      <c r="M24" s="469" t="b">
        <f>IF(C24="A",IF(E24="d",'Aspectos PA'!$H$7, 'Aspectos PA'!$H$8),IF(C24="B",IF(E24="d",'Aspectos PA'!$K$7, 'Aspectos PA'!$K$8),IF(C24="c",IF(E24="d",'Aspectos PA'!$N$7, 'Aspectos PA'!$N$8))))</f>
        <v>0</v>
      </c>
      <c r="N24" s="469">
        <f t="shared" si="2"/>
        <v>0</v>
      </c>
      <c r="O24" s="436"/>
      <c r="P24" s="472" t="b">
        <f>IF(C24="A",IF(E24="d",'Aspectos PA'!$H$9, 'Aspectos PA'!$H$10),IF(C24="B",IF(E24="d",'Aspectos PA'!$K$9, 'Aspectos PA'!$K$10),IF(C24="c",IF(E24="d",'Aspectos PA'!$N$9, 'Aspectos PA'!$N$10))))</f>
        <v>0</v>
      </c>
      <c r="Q24" s="472">
        <f t="shared" si="3"/>
        <v>0</v>
      </c>
      <c r="R24" s="437"/>
      <c r="S24" s="475" t="b">
        <f>IF(C24="A",IF(D24="t",'Aspectos PA'!$H$11, 'Aspectos PA'!$H$12),IF(C24="B",IF(D24="t",'Aspectos PA'!$K$11, 'Aspectos PA'!$K$12),IF(C24="c",IF(D24="t",'Aspectos PA'!$N$11, 'Aspectos PA'!$N$12))))</f>
        <v>0</v>
      </c>
      <c r="T24" s="475">
        <f t="shared" si="4"/>
        <v>0</v>
      </c>
      <c r="U24" s="438"/>
      <c r="V24" s="478" t="b">
        <f>IF(C24="A",'Aspectos PA'!$G$13,IF(C24="B",'Aspectos PA'!$J$13,IF(C24="c",'Aspectos PA'!$M$13)))</f>
        <v>0</v>
      </c>
      <c r="W24" s="478">
        <f t="shared" si="5"/>
        <v>0</v>
      </c>
      <c r="X24" s="481">
        <f t="shared" si="6"/>
        <v>0</v>
      </c>
      <c r="Y24" s="439"/>
      <c r="Z24" s="484" t="b">
        <f>IF(C24="A",IF(D24="T",'Aspectos PA'!$H$14, 'Aspectos PA'!$H$15),IF(C24="B",IF(D24="T",'Aspectos PA'!$K$14, 'Aspectos PA'!$K$15),IF(C24="c",IF(D24="T",'Aspectos PA'!$N$14, 'Aspectos PA'!$N$15))))</f>
        <v>0</v>
      </c>
      <c r="AA24" s="484">
        <f t="shared" si="7"/>
        <v>0</v>
      </c>
      <c r="AB24" s="440"/>
      <c r="AC24" s="484" t="b">
        <f>IF(C24="A",IF(D24="T",'Aspectos PA'!$H$16, 'Aspectos PA'!$H$17),IF(C24="B",IF(D24="T",'Aspectos PA'!$K$16, 'Aspectos PA'!$K$17),IF(C24="c",IF(D24="T",'Aspectos PA'!$N$16, 'Aspectos PA'!$N$17))))</f>
        <v>0</v>
      </c>
      <c r="AD24" s="484">
        <f t="shared" si="8"/>
        <v>0</v>
      </c>
      <c r="AE24" s="487">
        <f t="shared" si="9"/>
        <v>0</v>
      </c>
      <c r="AF24" s="441"/>
      <c r="AG24" s="469" t="b">
        <f>IF(C24="A",'Aspectos PA'!$G$18,IF(C24="B",'Aspectos PA'!$J$18,IF(C24="c",'Aspectos PA'!$M$18)))</f>
        <v>0</v>
      </c>
      <c r="AH24" s="490">
        <f t="shared" si="10"/>
        <v>0</v>
      </c>
      <c r="AI24" s="442"/>
      <c r="AJ24" s="493" t="b">
        <f>IF(C24="A",'Aspectos PA'!$G$19,IF(C24="B",'Aspectos PA'!$J$19,IF(C24="c",'Aspectos PA'!$M$19)))</f>
        <v>0</v>
      </c>
      <c r="AK24" s="493">
        <f t="shared" si="11"/>
        <v>0</v>
      </c>
      <c r="AL24" s="443"/>
      <c r="AM24" s="496" t="b">
        <f>IF(C24="A",'Aspectos PA'!$G$20,IF(C24="B",'Aspectos PA'!$J$20,IF(C24="c",'Aspectos PA'!$M$20)))</f>
        <v>0</v>
      </c>
      <c r="AN24" s="496">
        <f t="shared" si="12"/>
        <v>0</v>
      </c>
      <c r="AO24" s="444"/>
      <c r="AP24" s="499" t="b">
        <f>IF(C24="A",'Aspectos PA'!$G$21,IF(C24="B",'Aspectos PA'!$J$21,IF(C24="c",'Aspectos PA'!$M$21)))</f>
        <v>0</v>
      </c>
      <c r="AQ24" s="499">
        <f t="shared" si="13"/>
        <v>0</v>
      </c>
      <c r="AR24" s="445"/>
      <c r="AS24" s="502" t="b">
        <f>IF(C24="A",'Aspectos PA'!$G$22,IF(C24="B",'Aspectos PA'!$J$22,IF(C24="c",'Aspectos PA'!$M$22)))</f>
        <v>0</v>
      </c>
      <c r="AT24" s="502">
        <f t="shared" si="14"/>
        <v>0</v>
      </c>
      <c r="AU24" s="446"/>
      <c r="AV24" s="505" t="b">
        <f>IF(C24="A",'Aspectos PA'!$G$23,IF(C24="B",'Aspectos PA'!$J$23,IF(C24="c",'Aspectos PA'!$M$23)))</f>
        <v>0</v>
      </c>
      <c r="AW24" s="505">
        <f t="shared" si="15"/>
        <v>0</v>
      </c>
      <c r="AX24" s="509">
        <f t="shared" si="16"/>
        <v>0</v>
      </c>
      <c r="AY24" s="510">
        <f t="shared" si="0"/>
        <v>0</v>
      </c>
      <c r="AZ24" s="428"/>
      <c r="BA24" s="447"/>
    </row>
    <row r="25" spans="1:53" s="383" customFormat="1" ht="12.75" customHeight="1" x14ac:dyDescent="0.2">
      <c r="A25" s="430">
        <v>15</v>
      </c>
      <c r="B25" s="431"/>
      <c r="C25" s="432"/>
      <c r="D25" s="432"/>
      <c r="E25" s="433"/>
      <c r="F25" s="434"/>
      <c r="G25" s="435"/>
      <c r="H25" s="435"/>
      <c r="I25" s="435"/>
      <c r="J25" s="469" t="b">
        <f>IF(C25="A",IF(D25="T",'Aspectos PA'!$H$5, 'Aspectos PA'!$H$6),IF(C25="B",IF(D25="T",'Aspectos PA'!$K$5, 'Aspectos PA'!$K$6),IF(C25="c",IF(D25="T",'Aspectos PA'!$N$5, 'Aspectos PA'!$N$6))))</f>
        <v>0</v>
      </c>
      <c r="K25" s="469">
        <f t="shared" si="1"/>
        <v>0</v>
      </c>
      <c r="L25" s="436"/>
      <c r="M25" s="469" t="b">
        <f>IF(C25="A",IF(E25="d",'Aspectos PA'!$H$7, 'Aspectos PA'!$H$8),IF(C25="B",IF(E25="d",'Aspectos PA'!$K$7, 'Aspectos PA'!$K$8),IF(C25="c",IF(E25="d",'Aspectos PA'!$N$7, 'Aspectos PA'!$N$8))))</f>
        <v>0</v>
      </c>
      <c r="N25" s="469">
        <f t="shared" si="2"/>
        <v>0</v>
      </c>
      <c r="O25" s="436"/>
      <c r="P25" s="472" t="b">
        <f>IF(C25="A",IF(E25="d",'Aspectos PA'!$H$9, 'Aspectos PA'!$H$10),IF(C25="B",IF(E25="d",'Aspectos PA'!$K$9, 'Aspectos PA'!$K$10),IF(C25="c",IF(E25="d",'Aspectos PA'!$N$9, 'Aspectos PA'!$N$10))))</f>
        <v>0</v>
      </c>
      <c r="Q25" s="472">
        <f t="shared" si="3"/>
        <v>0</v>
      </c>
      <c r="R25" s="437"/>
      <c r="S25" s="475" t="b">
        <f>IF(C25="A",IF(D25="t",'Aspectos PA'!$H$11, 'Aspectos PA'!$H$12),IF(C25="B",IF(D25="t",'Aspectos PA'!$K$11, 'Aspectos PA'!$K$12),IF(C25="c",IF(D25="t",'Aspectos PA'!$N$11, 'Aspectos PA'!$N$12))))</f>
        <v>0</v>
      </c>
      <c r="T25" s="475">
        <f t="shared" si="4"/>
        <v>0</v>
      </c>
      <c r="U25" s="438"/>
      <c r="V25" s="478" t="b">
        <f>IF(C25="A",'Aspectos PA'!$G$13,IF(C25="B",'Aspectos PA'!$J$13,IF(C25="c",'Aspectos PA'!$M$13)))</f>
        <v>0</v>
      </c>
      <c r="W25" s="478">
        <f t="shared" si="5"/>
        <v>0</v>
      </c>
      <c r="X25" s="481">
        <f t="shared" si="6"/>
        <v>0</v>
      </c>
      <c r="Y25" s="439"/>
      <c r="Z25" s="484" t="b">
        <f>IF(C25="A",IF(D25="T",'Aspectos PA'!$H$14, 'Aspectos PA'!$H$15),IF(C25="B",IF(D25="T",'Aspectos PA'!$K$14, 'Aspectos PA'!$K$15),IF(C25="c",IF(D25="T",'Aspectos PA'!$N$14, 'Aspectos PA'!$N$15))))</f>
        <v>0</v>
      </c>
      <c r="AA25" s="484">
        <f t="shared" si="7"/>
        <v>0</v>
      </c>
      <c r="AB25" s="440"/>
      <c r="AC25" s="484" t="b">
        <f>IF(C25="A",IF(D25="T",'Aspectos PA'!$H$16, 'Aspectos PA'!$H$17),IF(C25="B",IF(D25="T",'Aspectos PA'!$K$16, 'Aspectos PA'!$K$17),IF(C25="c",IF(D25="T",'Aspectos PA'!$N$16, 'Aspectos PA'!$N$17))))</f>
        <v>0</v>
      </c>
      <c r="AD25" s="484">
        <f t="shared" si="8"/>
        <v>0</v>
      </c>
      <c r="AE25" s="487">
        <f t="shared" si="9"/>
        <v>0</v>
      </c>
      <c r="AF25" s="441"/>
      <c r="AG25" s="469" t="b">
        <f>IF(C25="A",'Aspectos PA'!$G$18,IF(C25="B",'Aspectos PA'!$J$18,IF(C25="c",'Aspectos PA'!$M$18)))</f>
        <v>0</v>
      </c>
      <c r="AH25" s="490">
        <f t="shared" si="10"/>
        <v>0</v>
      </c>
      <c r="AI25" s="442"/>
      <c r="AJ25" s="493" t="b">
        <f>IF(C25="A",'Aspectos PA'!$G$19,IF(C25="B",'Aspectos PA'!$J$19,IF(C25="c",'Aspectos PA'!$M$19)))</f>
        <v>0</v>
      </c>
      <c r="AK25" s="493">
        <f t="shared" si="11"/>
        <v>0</v>
      </c>
      <c r="AL25" s="443"/>
      <c r="AM25" s="496" t="b">
        <f>IF(C25="A",'Aspectos PA'!$G$20,IF(C25="B",'Aspectos PA'!$J$20,IF(C25="c",'Aspectos PA'!$M$20)))</f>
        <v>0</v>
      </c>
      <c r="AN25" s="496">
        <f t="shared" si="12"/>
        <v>0</v>
      </c>
      <c r="AO25" s="444"/>
      <c r="AP25" s="499" t="b">
        <f>IF(C25="A",'Aspectos PA'!$G$21,IF(C25="B",'Aspectos PA'!$J$21,IF(C25="c",'Aspectos PA'!$M$21)))</f>
        <v>0</v>
      </c>
      <c r="AQ25" s="499">
        <f t="shared" si="13"/>
        <v>0</v>
      </c>
      <c r="AR25" s="445"/>
      <c r="AS25" s="502" t="b">
        <f>IF(C25="A",'Aspectos PA'!$G$22,IF(C25="B",'Aspectos PA'!$J$22,IF(C25="c",'Aspectos PA'!$M$22)))</f>
        <v>0</v>
      </c>
      <c r="AT25" s="502">
        <f t="shared" si="14"/>
        <v>0</v>
      </c>
      <c r="AU25" s="446"/>
      <c r="AV25" s="505" t="b">
        <f>IF(C25="A",'Aspectos PA'!$G$23,IF(C25="B",'Aspectos PA'!$J$23,IF(C25="c",'Aspectos PA'!$M$23)))</f>
        <v>0</v>
      </c>
      <c r="AW25" s="505">
        <f t="shared" si="15"/>
        <v>0</v>
      </c>
      <c r="AX25" s="509">
        <f t="shared" si="16"/>
        <v>0</v>
      </c>
      <c r="AY25" s="510">
        <f t="shared" si="0"/>
        <v>0</v>
      </c>
      <c r="AZ25" s="428"/>
      <c r="BA25" s="447"/>
    </row>
    <row r="26" spans="1:53" s="383" customFormat="1" ht="12.75" customHeight="1" x14ac:dyDescent="0.2">
      <c r="A26" s="430">
        <v>16</v>
      </c>
      <c r="B26" s="431"/>
      <c r="C26" s="432"/>
      <c r="D26" s="432"/>
      <c r="E26" s="433"/>
      <c r="F26" s="434"/>
      <c r="G26" s="435"/>
      <c r="H26" s="435"/>
      <c r="I26" s="435"/>
      <c r="J26" s="469" t="b">
        <f>IF(C26="A",IF(D26="T",'Aspectos PA'!$H$5, 'Aspectos PA'!$H$6),IF(C26="B",IF(D26="T",'Aspectos PA'!$K$5, 'Aspectos PA'!$K$6),IF(C26="c",IF(D26="T",'Aspectos PA'!$N$5, 'Aspectos PA'!$N$6))))</f>
        <v>0</v>
      </c>
      <c r="K26" s="469">
        <f t="shared" si="1"/>
        <v>0</v>
      </c>
      <c r="L26" s="436"/>
      <c r="M26" s="469" t="b">
        <f>IF(C26="A",IF(E26="d",'Aspectos PA'!$H$7, 'Aspectos PA'!$H$8),IF(C26="B",IF(E26="d",'Aspectos PA'!$K$7, 'Aspectos PA'!$K$8),IF(C26="c",IF(E26="d",'Aspectos PA'!$N$7, 'Aspectos PA'!$N$8))))</f>
        <v>0</v>
      </c>
      <c r="N26" s="469">
        <f t="shared" si="2"/>
        <v>0</v>
      </c>
      <c r="O26" s="436"/>
      <c r="P26" s="472" t="b">
        <f>IF(C26="A",IF(E26="d",'Aspectos PA'!$H$9, 'Aspectos PA'!$H$10),IF(C26="B",IF(E26="d",'Aspectos PA'!$K$9, 'Aspectos PA'!$K$10),IF(C26="c",IF(E26="d",'Aspectos PA'!$N$9, 'Aspectos PA'!$N$10))))</f>
        <v>0</v>
      </c>
      <c r="Q26" s="472">
        <f t="shared" si="3"/>
        <v>0</v>
      </c>
      <c r="R26" s="437"/>
      <c r="S26" s="475" t="b">
        <f>IF(C26="A",IF(D26="t",'Aspectos PA'!$H$11, 'Aspectos PA'!$H$12),IF(C26="B",IF(D26="t",'Aspectos PA'!$K$11, 'Aspectos PA'!$K$12),IF(C26="c",IF(D26="t",'Aspectos PA'!$N$11, 'Aspectos PA'!$N$12))))</f>
        <v>0</v>
      </c>
      <c r="T26" s="475">
        <f t="shared" si="4"/>
        <v>0</v>
      </c>
      <c r="U26" s="438"/>
      <c r="V26" s="478" t="b">
        <f>IF(C26="A",'Aspectos PA'!$G$13,IF(C26="B",'Aspectos PA'!$J$13,IF(C26="c",'Aspectos PA'!$M$13)))</f>
        <v>0</v>
      </c>
      <c r="W26" s="478">
        <f t="shared" si="5"/>
        <v>0</v>
      </c>
      <c r="X26" s="481">
        <f t="shared" si="6"/>
        <v>0</v>
      </c>
      <c r="Y26" s="439"/>
      <c r="Z26" s="484" t="b">
        <f>IF(C26="A",IF(D26="T",'Aspectos PA'!$H$14, 'Aspectos PA'!$H$15),IF(C26="B",IF(D26="T",'Aspectos PA'!$K$14, 'Aspectos PA'!$K$15),IF(C26="c",IF(D26="T",'Aspectos PA'!$N$14, 'Aspectos PA'!$N$15))))</f>
        <v>0</v>
      </c>
      <c r="AA26" s="484">
        <f t="shared" si="7"/>
        <v>0</v>
      </c>
      <c r="AB26" s="440"/>
      <c r="AC26" s="484" t="b">
        <f>IF(C26="A",IF(D26="T",'Aspectos PA'!$H$16, 'Aspectos PA'!$H$17),IF(C26="B",IF(D26="T",'Aspectos PA'!$K$16, 'Aspectos PA'!$K$17),IF(C26="c",IF(D26="T",'Aspectos PA'!$N$16, 'Aspectos PA'!$N$17))))</f>
        <v>0</v>
      </c>
      <c r="AD26" s="484">
        <f t="shared" si="8"/>
        <v>0</v>
      </c>
      <c r="AE26" s="487">
        <f t="shared" si="9"/>
        <v>0</v>
      </c>
      <c r="AF26" s="441"/>
      <c r="AG26" s="469" t="b">
        <f>IF(C26="A",'Aspectos PA'!$G$18,IF(C26="B",'Aspectos PA'!$J$18,IF(C26="c",'Aspectos PA'!$M$18)))</f>
        <v>0</v>
      </c>
      <c r="AH26" s="490">
        <f t="shared" si="10"/>
        <v>0</v>
      </c>
      <c r="AI26" s="442"/>
      <c r="AJ26" s="493" t="b">
        <f>IF(C26="A",'Aspectos PA'!$G$19,IF(C26="B",'Aspectos PA'!$J$19,IF(C26="c",'Aspectos PA'!$M$19)))</f>
        <v>0</v>
      </c>
      <c r="AK26" s="493">
        <f t="shared" si="11"/>
        <v>0</v>
      </c>
      <c r="AL26" s="443"/>
      <c r="AM26" s="496" t="b">
        <f>IF(C26="A",'Aspectos PA'!$G$20,IF(C26="B",'Aspectos PA'!$J$20,IF(C26="c",'Aspectos PA'!$M$20)))</f>
        <v>0</v>
      </c>
      <c r="AN26" s="496">
        <f t="shared" si="12"/>
        <v>0</v>
      </c>
      <c r="AO26" s="444"/>
      <c r="AP26" s="499" t="b">
        <f>IF(C26="A",'Aspectos PA'!$G$21,IF(C26="B",'Aspectos PA'!$J$21,IF(C26="c",'Aspectos PA'!$M$21)))</f>
        <v>0</v>
      </c>
      <c r="AQ26" s="499">
        <f t="shared" si="13"/>
        <v>0</v>
      </c>
      <c r="AR26" s="445"/>
      <c r="AS26" s="502" t="b">
        <f>IF(C26="A",'Aspectos PA'!$G$22,IF(C26="B",'Aspectos PA'!$J$22,IF(C26="c",'Aspectos PA'!$M$22)))</f>
        <v>0</v>
      </c>
      <c r="AT26" s="502">
        <f t="shared" si="14"/>
        <v>0</v>
      </c>
      <c r="AU26" s="446"/>
      <c r="AV26" s="505" t="b">
        <f>IF(C26="A",'Aspectos PA'!$G$23,IF(C26="B",'Aspectos PA'!$J$23,IF(C26="c",'Aspectos PA'!$M$23)))</f>
        <v>0</v>
      </c>
      <c r="AW26" s="505">
        <f t="shared" si="15"/>
        <v>0</v>
      </c>
      <c r="AX26" s="509">
        <f t="shared" si="16"/>
        <v>0</v>
      </c>
      <c r="AY26" s="510">
        <f t="shared" si="0"/>
        <v>0</v>
      </c>
      <c r="AZ26" s="428"/>
      <c r="BA26" s="447"/>
    </row>
    <row r="27" spans="1:53" s="383" customFormat="1" ht="12.75" customHeight="1" x14ac:dyDescent="0.2">
      <c r="A27" s="430">
        <v>17</v>
      </c>
      <c r="B27" s="431"/>
      <c r="C27" s="432"/>
      <c r="D27" s="448"/>
      <c r="E27" s="433"/>
      <c r="F27" s="434"/>
      <c r="G27" s="435"/>
      <c r="H27" s="435"/>
      <c r="I27" s="435"/>
      <c r="J27" s="469" t="b">
        <f>IF(C27="A",IF(D27="T",'Aspectos PA'!$H$5, 'Aspectos PA'!$H$6),IF(C27="B",IF(D27="T",'Aspectos PA'!$K$5, 'Aspectos PA'!$K$6),IF(C27="c",IF(D27="T",'Aspectos PA'!$N$5, 'Aspectos PA'!$N$6))))</f>
        <v>0</v>
      </c>
      <c r="K27" s="469">
        <f t="shared" si="1"/>
        <v>0</v>
      </c>
      <c r="L27" s="436"/>
      <c r="M27" s="469" t="b">
        <f>IF(C27="A",IF(E27="d",'Aspectos PA'!$H$7, 'Aspectos PA'!$H$8),IF(C27="B",IF(E27="d",'Aspectos PA'!$K$7, 'Aspectos PA'!$K$8),IF(C27="c",IF(E27="d",'Aspectos PA'!$N$7, 'Aspectos PA'!$N$8))))</f>
        <v>0</v>
      </c>
      <c r="N27" s="469">
        <f t="shared" si="2"/>
        <v>0</v>
      </c>
      <c r="O27" s="436"/>
      <c r="P27" s="472" t="b">
        <f>IF(C27="A",IF(E27="d",'Aspectos PA'!$H$9, 'Aspectos PA'!$H$10),IF(C27="B",IF(E27="d",'Aspectos PA'!$K$9, 'Aspectos PA'!$K$10),IF(C27="c",IF(E27="d",'Aspectos PA'!$N$9, 'Aspectos PA'!$N$10))))</f>
        <v>0</v>
      </c>
      <c r="Q27" s="472">
        <f t="shared" si="3"/>
        <v>0</v>
      </c>
      <c r="R27" s="437"/>
      <c r="S27" s="475" t="b">
        <f>IF(C27="A",IF(D27="t",'Aspectos PA'!$H$11, 'Aspectos PA'!$H$12),IF(C27="B",IF(D27="t",'Aspectos PA'!$K$11, 'Aspectos PA'!$K$12),IF(C27="c",IF(D27="t",'Aspectos PA'!$N$11, 'Aspectos PA'!$N$12))))</f>
        <v>0</v>
      </c>
      <c r="T27" s="475">
        <f t="shared" si="4"/>
        <v>0</v>
      </c>
      <c r="U27" s="438"/>
      <c r="V27" s="478" t="b">
        <f>IF(C27="A",'Aspectos PA'!$G$13,IF(C27="B",'Aspectos PA'!$J$13,IF(C27="c",'Aspectos PA'!$M$13)))</f>
        <v>0</v>
      </c>
      <c r="W27" s="478">
        <f t="shared" si="5"/>
        <v>0</v>
      </c>
      <c r="X27" s="481">
        <f t="shared" si="6"/>
        <v>0</v>
      </c>
      <c r="Y27" s="439"/>
      <c r="Z27" s="484" t="b">
        <f>IF(C27="A",IF(D27="T",'Aspectos PA'!$H$14, 'Aspectos PA'!$H$15),IF(C27="B",IF(D27="T",'Aspectos PA'!$K$14, 'Aspectos PA'!$K$15),IF(C27="c",IF(D27="T",'Aspectos PA'!$N$14, 'Aspectos PA'!$N$15))))</f>
        <v>0</v>
      </c>
      <c r="AA27" s="484">
        <f t="shared" si="7"/>
        <v>0</v>
      </c>
      <c r="AB27" s="440"/>
      <c r="AC27" s="484" t="b">
        <f>IF(C27="A",IF(D27="T",'Aspectos PA'!$H$16, 'Aspectos PA'!$H$17),IF(C27="B",IF(D27="T",'Aspectos PA'!$K$16, 'Aspectos PA'!$K$17),IF(C27="c",IF(D27="T",'Aspectos PA'!$N$16, 'Aspectos PA'!$N$17))))</f>
        <v>0</v>
      </c>
      <c r="AD27" s="484">
        <f t="shared" si="8"/>
        <v>0</v>
      </c>
      <c r="AE27" s="487">
        <f t="shared" si="9"/>
        <v>0</v>
      </c>
      <c r="AF27" s="441"/>
      <c r="AG27" s="469" t="b">
        <f>IF(C27="A",'Aspectos PA'!$G$18,IF(C27="B",'Aspectos PA'!$J$18,IF(C27="c",'Aspectos PA'!$M$18)))</f>
        <v>0</v>
      </c>
      <c r="AH27" s="490">
        <f t="shared" si="10"/>
        <v>0</v>
      </c>
      <c r="AI27" s="442"/>
      <c r="AJ27" s="493" t="b">
        <f>IF(C27="A",'Aspectos PA'!$G$19,IF(C27="B",'Aspectos PA'!$J$19,IF(C27="c",'Aspectos PA'!$M$19)))</f>
        <v>0</v>
      </c>
      <c r="AK27" s="493">
        <f t="shared" si="11"/>
        <v>0</v>
      </c>
      <c r="AL27" s="443"/>
      <c r="AM27" s="496" t="b">
        <f>IF(C27="A",'Aspectos PA'!$G$20,IF(C27="B",'Aspectos PA'!$J$20,IF(C27="c",'Aspectos PA'!$M$20)))</f>
        <v>0</v>
      </c>
      <c r="AN27" s="496">
        <f t="shared" si="12"/>
        <v>0</v>
      </c>
      <c r="AO27" s="444"/>
      <c r="AP27" s="499" t="b">
        <f>IF(C27="A",'Aspectos PA'!$G$21,IF(C27="B",'Aspectos PA'!$J$21,IF(C27="c",'Aspectos PA'!$M$21)))</f>
        <v>0</v>
      </c>
      <c r="AQ27" s="499">
        <f t="shared" si="13"/>
        <v>0</v>
      </c>
      <c r="AR27" s="445"/>
      <c r="AS27" s="502" t="b">
        <f>IF(C27="A",'Aspectos PA'!$G$22,IF(C27="B",'Aspectos PA'!$J$22,IF(C27="c",'Aspectos PA'!$M$22)))</f>
        <v>0</v>
      </c>
      <c r="AT27" s="502">
        <f t="shared" si="14"/>
        <v>0</v>
      </c>
      <c r="AU27" s="446"/>
      <c r="AV27" s="505" t="b">
        <f>IF(C27="A",'Aspectos PA'!$G$23,IF(C27="B",'Aspectos PA'!$J$23,IF(C27="c",'Aspectos PA'!$M$23)))</f>
        <v>0</v>
      </c>
      <c r="AW27" s="505">
        <f t="shared" si="15"/>
        <v>0</v>
      </c>
      <c r="AX27" s="509">
        <f t="shared" si="16"/>
        <v>0</v>
      </c>
      <c r="AY27" s="510">
        <f t="shared" si="0"/>
        <v>0</v>
      </c>
      <c r="AZ27" s="428"/>
      <c r="BA27" s="447"/>
    </row>
    <row r="28" spans="1:53" s="383" customFormat="1" ht="12" customHeight="1" x14ac:dyDescent="0.2">
      <c r="A28" s="430">
        <v>18</v>
      </c>
      <c r="B28" s="431"/>
      <c r="C28" s="432"/>
      <c r="D28" s="432"/>
      <c r="E28" s="433"/>
      <c r="F28" s="434"/>
      <c r="G28" s="435"/>
      <c r="H28" s="435"/>
      <c r="I28" s="435"/>
      <c r="J28" s="469" t="b">
        <f>IF(C28="A",IF(D28="T",'Aspectos PA'!$H$5, 'Aspectos PA'!$H$6),IF(C28="B",IF(D28="T",'Aspectos PA'!$K$5, 'Aspectos PA'!$K$6),IF(C28="c",IF(D28="T",'Aspectos PA'!$N$5, 'Aspectos PA'!$N$6))))</f>
        <v>0</v>
      </c>
      <c r="K28" s="469">
        <f t="shared" si="1"/>
        <v>0</v>
      </c>
      <c r="L28" s="436"/>
      <c r="M28" s="469" t="b">
        <f>IF(C28="A",IF(E28="d",'Aspectos PA'!$H$7, 'Aspectos PA'!$H$8),IF(C28="B",IF(E28="d",'Aspectos PA'!$K$7, 'Aspectos PA'!$K$8),IF(C28="c",IF(E28="d",'Aspectos PA'!$N$7, 'Aspectos PA'!$N$8))))</f>
        <v>0</v>
      </c>
      <c r="N28" s="469">
        <f t="shared" si="2"/>
        <v>0</v>
      </c>
      <c r="O28" s="436"/>
      <c r="P28" s="472" t="b">
        <f>IF(C28="A",IF(E28="d",'Aspectos PA'!$H$9, 'Aspectos PA'!$H$10),IF(C28="B",IF(E28="d",'Aspectos PA'!$K$9, 'Aspectos PA'!$K$10),IF(C28="c",IF(E28="d",'Aspectos PA'!$N$9, 'Aspectos PA'!$N$10))))</f>
        <v>0</v>
      </c>
      <c r="Q28" s="472">
        <f t="shared" si="3"/>
        <v>0</v>
      </c>
      <c r="R28" s="437"/>
      <c r="S28" s="475" t="b">
        <f>IF(C28="A",IF(D28="t",'Aspectos PA'!$H$11, 'Aspectos PA'!$H$12),IF(C28="B",IF(D28="t",'Aspectos PA'!$K$11, 'Aspectos PA'!$K$12),IF(C28="c",IF(D28="t",'Aspectos PA'!$N$11, 'Aspectos PA'!$N$12))))</f>
        <v>0</v>
      </c>
      <c r="T28" s="475">
        <f t="shared" si="4"/>
        <v>0</v>
      </c>
      <c r="U28" s="438"/>
      <c r="V28" s="478" t="b">
        <f>IF(C28="A",'Aspectos PA'!$G$13,IF(C28="B",'Aspectos PA'!$J$13,IF(C28="c",'Aspectos PA'!$M$13)))</f>
        <v>0</v>
      </c>
      <c r="W28" s="478">
        <f t="shared" si="5"/>
        <v>0</v>
      </c>
      <c r="X28" s="481">
        <f t="shared" si="6"/>
        <v>0</v>
      </c>
      <c r="Y28" s="439"/>
      <c r="Z28" s="484" t="b">
        <f>IF(C28="A",IF(D28="T",'Aspectos PA'!$H$14, 'Aspectos PA'!$H$15),IF(C28="B",IF(D28="T",'Aspectos PA'!$K$14, 'Aspectos PA'!$K$15),IF(C28="c",IF(D28="T",'Aspectos PA'!$N$14, 'Aspectos PA'!$N$15))))</f>
        <v>0</v>
      </c>
      <c r="AA28" s="484">
        <f t="shared" si="7"/>
        <v>0</v>
      </c>
      <c r="AB28" s="440"/>
      <c r="AC28" s="484" t="b">
        <f>IF(C28="A",IF(D28="T",'Aspectos PA'!$H$16, 'Aspectos PA'!$H$17),IF(C28="B",IF(D28="T",'Aspectos PA'!$K$16, 'Aspectos PA'!$K$17),IF(C28="c",IF(D28="T",'Aspectos PA'!$N$16, 'Aspectos PA'!$N$17))))</f>
        <v>0</v>
      </c>
      <c r="AD28" s="484">
        <f t="shared" si="8"/>
        <v>0</v>
      </c>
      <c r="AE28" s="487">
        <f t="shared" si="9"/>
        <v>0</v>
      </c>
      <c r="AF28" s="441"/>
      <c r="AG28" s="469" t="b">
        <f>IF(C28="A",'Aspectos PA'!$G$18,IF(C28="B",'Aspectos PA'!$J$18,IF(C28="c",'Aspectos PA'!$M$18)))</f>
        <v>0</v>
      </c>
      <c r="AH28" s="490">
        <f t="shared" si="10"/>
        <v>0</v>
      </c>
      <c r="AI28" s="442"/>
      <c r="AJ28" s="493" t="b">
        <f>IF(C28="A",'Aspectos PA'!$G$19,IF(C28="B",'Aspectos PA'!$J$19,IF(C28="c",'Aspectos PA'!$M$19)))</f>
        <v>0</v>
      </c>
      <c r="AK28" s="493">
        <f t="shared" si="11"/>
        <v>0</v>
      </c>
      <c r="AL28" s="443"/>
      <c r="AM28" s="496" t="b">
        <f>IF(C28="A",'Aspectos PA'!$G$20,IF(C28="B",'Aspectos PA'!$J$20,IF(C28="c",'Aspectos PA'!$M$20)))</f>
        <v>0</v>
      </c>
      <c r="AN28" s="496">
        <f t="shared" si="12"/>
        <v>0</v>
      </c>
      <c r="AO28" s="444"/>
      <c r="AP28" s="499" t="b">
        <f>IF(C28="A",'Aspectos PA'!$G$21,IF(C28="B",'Aspectos PA'!$J$21,IF(C28="c",'Aspectos PA'!$M$21)))</f>
        <v>0</v>
      </c>
      <c r="AQ28" s="499">
        <f t="shared" si="13"/>
        <v>0</v>
      </c>
      <c r="AR28" s="445"/>
      <c r="AS28" s="502" t="b">
        <f>IF(C28="A",'Aspectos PA'!$G$22,IF(C28="B",'Aspectos PA'!$J$22,IF(C28="c",'Aspectos PA'!$M$22)))</f>
        <v>0</v>
      </c>
      <c r="AT28" s="502">
        <f t="shared" si="14"/>
        <v>0</v>
      </c>
      <c r="AU28" s="446"/>
      <c r="AV28" s="505" t="b">
        <f>IF(C28="A",'Aspectos PA'!$G$23,IF(C28="B",'Aspectos PA'!$J$23,IF(C28="c",'Aspectos PA'!$M$23)))</f>
        <v>0</v>
      </c>
      <c r="AW28" s="505">
        <f t="shared" si="15"/>
        <v>0</v>
      </c>
      <c r="AX28" s="509">
        <f t="shared" si="16"/>
        <v>0</v>
      </c>
      <c r="AY28" s="510">
        <f t="shared" si="0"/>
        <v>0</v>
      </c>
      <c r="AZ28" s="428"/>
      <c r="BA28" s="447"/>
    </row>
    <row r="29" spans="1:53" s="383" customFormat="1" ht="15" customHeight="1" x14ac:dyDescent="0.2">
      <c r="A29" s="430">
        <v>19</v>
      </c>
      <c r="B29" s="431"/>
      <c r="C29" s="432"/>
      <c r="D29" s="432"/>
      <c r="E29" s="433"/>
      <c r="F29" s="434"/>
      <c r="G29" s="435"/>
      <c r="H29" s="435"/>
      <c r="I29" s="435"/>
      <c r="J29" s="469" t="b">
        <f>IF(C29="A",IF(D29="T",'Aspectos PA'!$H$5, 'Aspectos PA'!$H$6),IF(C29="B",IF(D29="T",'Aspectos PA'!$K$5, 'Aspectos PA'!$K$6),IF(C29="c",IF(D29="T",'Aspectos PA'!$N$5, 'Aspectos PA'!$N$6))))</f>
        <v>0</v>
      </c>
      <c r="K29" s="469">
        <f t="shared" si="1"/>
        <v>0</v>
      </c>
      <c r="L29" s="436"/>
      <c r="M29" s="469" t="b">
        <f>IF(C29="A",IF(E29="d",'Aspectos PA'!$H$7, 'Aspectos PA'!$H$8),IF(C29="B",IF(E29="d",'Aspectos PA'!$K$7, 'Aspectos PA'!$K$8),IF(C29="c",IF(E29="d",'Aspectos PA'!$N$7, 'Aspectos PA'!$N$8))))</f>
        <v>0</v>
      </c>
      <c r="N29" s="469">
        <f t="shared" si="2"/>
        <v>0</v>
      </c>
      <c r="O29" s="436"/>
      <c r="P29" s="472" t="b">
        <f>IF(C29="A",IF(E29="d",'Aspectos PA'!$H$9, 'Aspectos PA'!$H$10),IF(C29="B",IF(E29="d",'Aspectos PA'!$K$9, 'Aspectos PA'!$K$10),IF(C29="c",IF(E29="d",'Aspectos PA'!$N$9, 'Aspectos PA'!$N$10))))</f>
        <v>0</v>
      </c>
      <c r="Q29" s="472">
        <f t="shared" si="3"/>
        <v>0</v>
      </c>
      <c r="R29" s="437"/>
      <c r="S29" s="475" t="b">
        <f>IF(C29="A",IF(D29="t",'Aspectos PA'!$H$11, 'Aspectos PA'!$H$12),IF(C29="B",IF(D29="t",'Aspectos PA'!$K$11, 'Aspectos PA'!$K$12),IF(C29="c",IF(D29="t",'Aspectos PA'!$N$11, 'Aspectos PA'!$N$12))))</f>
        <v>0</v>
      </c>
      <c r="T29" s="475">
        <f t="shared" si="4"/>
        <v>0</v>
      </c>
      <c r="U29" s="438"/>
      <c r="V29" s="478" t="b">
        <f>IF(C29="A",'Aspectos PA'!$G$13,IF(C29="B",'Aspectos PA'!$J$13,IF(C29="c",'Aspectos PA'!$M$13)))</f>
        <v>0</v>
      </c>
      <c r="W29" s="478">
        <f t="shared" si="5"/>
        <v>0</v>
      </c>
      <c r="X29" s="481">
        <f t="shared" si="6"/>
        <v>0</v>
      </c>
      <c r="Y29" s="439"/>
      <c r="Z29" s="484" t="b">
        <f>IF(C29="A",IF(D29="T",'Aspectos PA'!$H$14, 'Aspectos PA'!$H$15),IF(C29="B",IF(D29="T",'Aspectos PA'!$K$14, 'Aspectos PA'!$K$15),IF(C29="c",IF(D29="T",'Aspectos PA'!$N$14, 'Aspectos PA'!$N$15))))</f>
        <v>0</v>
      </c>
      <c r="AA29" s="484">
        <f t="shared" si="7"/>
        <v>0</v>
      </c>
      <c r="AB29" s="440"/>
      <c r="AC29" s="484" t="b">
        <f>IF(C29="A",IF(D29="T",'Aspectos PA'!$H$16, 'Aspectos PA'!$H$17),IF(C29="B",IF(D29="T",'Aspectos PA'!$K$16, 'Aspectos PA'!$K$17),IF(C29="c",IF(D29="T",'Aspectos PA'!$N$16, 'Aspectos PA'!$N$17))))</f>
        <v>0</v>
      </c>
      <c r="AD29" s="484">
        <f t="shared" si="8"/>
        <v>0</v>
      </c>
      <c r="AE29" s="487">
        <f t="shared" si="9"/>
        <v>0</v>
      </c>
      <c r="AF29" s="441"/>
      <c r="AG29" s="469" t="b">
        <f>IF(C29="A",'Aspectos PA'!$G$18,IF(C29="B",'Aspectos PA'!$J$18,IF(C29="c",'Aspectos PA'!$M$18)))</f>
        <v>0</v>
      </c>
      <c r="AH29" s="490">
        <f t="shared" si="10"/>
        <v>0</v>
      </c>
      <c r="AI29" s="442"/>
      <c r="AJ29" s="493" t="b">
        <f>IF(C29="A",'Aspectos PA'!$G$19,IF(C29="B",'Aspectos PA'!$J$19,IF(C29="c",'Aspectos PA'!$M$19)))</f>
        <v>0</v>
      </c>
      <c r="AK29" s="493">
        <f t="shared" si="11"/>
        <v>0</v>
      </c>
      <c r="AL29" s="443"/>
      <c r="AM29" s="496" t="b">
        <f>IF(C29="A",'Aspectos PA'!$G$20,IF(C29="B",'Aspectos PA'!$J$20,IF(C29="c",'Aspectos PA'!$M$20)))</f>
        <v>0</v>
      </c>
      <c r="AN29" s="496">
        <f t="shared" si="12"/>
        <v>0</v>
      </c>
      <c r="AO29" s="444"/>
      <c r="AP29" s="499" t="b">
        <f>IF(C29="A",'Aspectos PA'!$G$21,IF(C29="B",'Aspectos PA'!$J$21,IF(C29="c",'Aspectos PA'!$M$21)))</f>
        <v>0</v>
      </c>
      <c r="AQ29" s="499">
        <f t="shared" si="13"/>
        <v>0</v>
      </c>
      <c r="AR29" s="445"/>
      <c r="AS29" s="502" t="b">
        <f>IF(C29="A",'Aspectos PA'!$G$22,IF(C29="B",'Aspectos PA'!$J$22,IF(C29="c",'Aspectos PA'!$M$22)))</f>
        <v>0</v>
      </c>
      <c r="AT29" s="502">
        <f t="shared" si="14"/>
        <v>0</v>
      </c>
      <c r="AU29" s="446"/>
      <c r="AV29" s="505" t="b">
        <f>IF(C29="A",'Aspectos PA'!$G$23,IF(C29="B",'Aspectos PA'!$J$23,IF(C29="c",'Aspectos PA'!$M$23)))</f>
        <v>0</v>
      </c>
      <c r="AW29" s="505">
        <f t="shared" si="15"/>
        <v>0</v>
      </c>
      <c r="AX29" s="509">
        <f t="shared" si="16"/>
        <v>0</v>
      </c>
      <c r="AY29" s="510">
        <f t="shared" si="0"/>
        <v>0</v>
      </c>
      <c r="AZ29" s="428"/>
      <c r="BA29" s="447"/>
    </row>
    <row r="30" spans="1:53" s="383" customFormat="1" ht="14.25" customHeight="1" x14ac:dyDescent="0.2">
      <c r="A30" s="430">
        <v>20</v>
      </c>
      <c r="B30" s="431"/>
      <c r="C30" s="432"/>
      <c r="D30" s="432"/>
      <c r="E30" s="433"/>
      <c r="F30" s="434"/>
      <c r="G30" s="435"/>
      <c r="H30" s="435"/>
      <c r="I30" s="435"/>
      <c r="J30" s="469" t="b">
        <f>IF(C30="A",IF(D30="T",'Aspectos PA'!$H$5, 'Aspectos PA'!$H$6),IF(C30="B",IF(D30="T",'Aspectos PA'!$K$5, 'Aspectos PA'!$K$6),IF(C30="c",IF(D30="T",'Aspectos PA'!$N$5, 'Aspectos PA'!$N$6))))</f>
        <v>0</v>
      </c>
      <c r="K30" s="469">
        <f t="shared" si="1"/>
        <v>0</v>
      </c>
      <c r="L30" s="436"/>
      <c r="M30" s="469" t="b">
        <f>IF(C30="A",IF(E30="d",'Aspectos PA'!$H$7, 'Aspectos PA'!$H$8),IF(C30="B",IF(E30="d",'Aspectos PA'!$K$7, 'Aspectos PA'!$K$8),IF(C30="c",IF(E30="d",'Aspectos PA'!$N$7, 'Aspectos PA'!$N$8))))</f>
        <v>0</v>
      </c>
      <c r="N30" s="469">
        <f t="shared" si="2"/>
        <v>0</v>
      </c>
      <c r="O30" s="436"/>
      <c r="P30" s="472" t="b">
        <f>IF(C30="A",IF(E30="d",'Aspectos PA'!$H$9, 'Aspectos PA'!$H$10),IF(C30="B",IF(E30="d",'Aspectos PA'!$K$9, 'Aspectos PA'!$K$10),IF(C30="c",IF(E30="d",'Aspectos PA'!$N$9, 'Aspectos PA'!$N$10))))</f>
        <v>0</v>
      </c>
      <c r="Q30" s="472">
        <f t="shared" si="3"/>
        <v>0</v>
      </c>
      <c r="R30" s="437"/>
      <c r="S30" s="475" t="b">
        <f>IF(C30="A",IF(D30="t",'Aspectos PA'!$H$11, 'Aspectos PA'!$H$12),IF(C30="B",IF(D30="t",'Aspectos PA'!$K$11, 'Aspectos PA'!$K$12),IF(C30="c",IF(D30="t",'Aspectos PA'!$N$11, 'Aspectos PA'!$N$12))))</f>
        <v>0</v>
      </c>
      <c r="T30" s="475">
        <f t="shared" si="4"/>
        <v>0</v>
      </c>
      <c r="U30" s="438"/>
      <c r="V30" s="478" t="b">
        <f>IF(C30="A",'Aspectos PA'!$G$13,IF(C30="B",'Aspectos PA'!$J$13,IF(C30="c",'Aspectos PA'!$M$13)))</f>
        <v>0</v>
      </c>
      <c r="W30" s="478">
        <f t="shared" si="5"/>
        <v>0</v>
      </c>
      <c r="X30" s="481">
        <f t="shared" si="6"/>
        <v>0</v>
      </c>
      <c r="Y30" s="439"/>
      <c r="Z30" s="484" t="b">
        <f>IF(C30="A",IF(D30="T",'Aspectos PA'!$H$14, 'Aspectos PA'!$H$15),IF(C30="B",IF(D30="T",'Aspectos PA'!$K$14, 'Aspectos PA'!$K$15),IF(C30="c",IF(D30="T",'Aspectos PA'!$N$14, 'Aspectos PA'!$N$15))))</f>
        <v>0</v>
      </c>
      <c r="AA30" s="484">
        <f t="shared" si="7"/>
        <v>0</v>
      </c>
      <c r="AB30" s="440"/>
      <c r="AC30" s="484" t="b">
        <f>IF(C30="A",IF(D30="T",'Aspectos PA'!$H$16, 'Aspectos PA'!$H$17),IF(C30="B",IF(D30="T",'Aspectos PA'!$K$16, 'Aspectos PA'!$K$17),IF(C30="c",IF(D30="T",'Aspectos PA'!$N$16, 'Aspectos PA'!$N$17))))</f>
        <v>0</v>
      </c>
      <c r="AD30" s="484">
        <f t="shared" si="8"/>
        <v>0</v>
      </c>
      <c r="AE30" s="487">
        <f t="shared" si="9"/>
        <v>0</v>
      </c>
      <c r="AF30" s="441"/>
      <c r="AG30" s="469" t="b">
        <f>IF(C30="A",'Aspectos PA'!$G$18,IF(C30="B",'Aspectos PA'!$J$18,IF(C30="c",'Aspectos PA'!$M$18)))</f>
        <v>0</v>
      </c>
      <c r="AH30" s="490">
        <f t="shared" si="10"/>
        <v>0</v>
      </c>
      <c r="AI30" s="442"/>
      <c r="AJ30" s="493" t="b">
        <f>IF(C30="A",'Aspectos PA'!$G$19,IF(C30="B",'Aspectos PA'!$J$19,IF(C30="c",'Aspectos PA'!$M$19)))</f>
        <v>0</v>
      </c>
      <c r="AK30" s="493">
        <f t="shared" si="11"/>
        <v>0</v>
      </c>
      <c r="AL30" s="443"/>
      <c r="AM30" s="496" t="b">
        <f>IF(C30="A",'Aspectos PA'!$G$20,IF(C30="B",'Aspectos PA'!$J$20,IF(C30="c",'Aspectos PA'!$M$20)))</f>
        <v>0</v>
      </c>
      <c r="AN30" s="496">
        <f t="shared" si="12"/>
        <v>0</v>
      </c>
      <c r="AO30" s="444"/>
      <c r="AP30" s="499" t="b">
        <f>IF(C30="A",'Aspectos PA'!$G$21,IF(C30="B",'Aspectos PA'!$J$21,IF(C30="c",'Aspectos PA'!$M$21)))</f>
        <v>0</v>
      </c>
      <c r="AQ30" s="499">
        <f t="shared" si="13"/>
        <v>0</v>
      </c>
      <c r="AR30" s="445"/>
      <c r="AS30" s="502" t="b">
        <f>IF(C30="A",'Aspectos PA'!$G$22,IF(C30="B",'Aspectos PA'!$J$22,IF(C30="c",'Aspectos PA'!$M$22)))</f>
        <v>0</v>
      </c>
      <c r="AT30" s="502">
        <f t="shared" si="14"/>
        <v>0</v>
      </c>
      <c r="AU30" s="446"/>
      <c r="AV30" s="505" t="b">
        <f>IF(C30="A",'Aspectos PA'!$G$23,IF(C30="B",'Aspectos PA'!$J$23,IF(C30="c",'Aspectos PA'!$M$23)))</f>
        <v>0</v>
      </c>
      <c r="AW30" s="505">
        <f t="shared" si="15"/>
        <v>0</v>
      </c>
      <c r="AX30" s="509">
        <f t="shared" si="16"/>
        <v>0</v>
      </c>
      <c r="AY30" s="510">
        <f t="shared" si="0"/>
        <v>0</v>
      </c>
      <c r="AZ30" s="428"/>
      <c r="BA30" s="449"/>
    </row>
    <row r="31" spans="1:53" s="383" customFormat="1" ht="14.25" customHeight="1" x14ac:dyDescent="0.2">
      <c r="A31" s="430">
        <v>21</v>
      </c>
      <c r="B31" s="431"/>
      <c r="C31" s="432"/>
      <c r="D31" s="448"/>
      <c r="E31" s="433"/>
      <c r="F31" s="434"/>
      <c r="G31" s="435"/>
      <c r="H31" s="435"/>
      <c r="I31" s="435"/>
      <c r="J31" s="469" t="b">
        <f>IF(C31="A",IF(D31="T",'Aspectos PA'!$H$5, 'Aspectos PA'!$H$6),IF(C31="B",IF(D31="T",'Aspectos PA'!$K$5, 'Aspectos PA'!$K$6),IF(C31="c",IF(D31="T",'Aspectos PA'!$N$5, 'Aspectos PA'!$N$6))))</f>
        <v>0</v>
      </c>
      <c r="K31" s="469">
        <f t="shared" si="1"/>
        <v>0</v>
      </c>
      <c r="L31" s="436"/>
      <c r="M31" s="469" t="b">
        <f>IF(C31="A",IF(E31="d",'Aspectos PA'!$H$7, 'Aspectos PA'!$H$8),IF(C31="B",IF(E31="d",'Aspectos PA'!$K$7, 'Aspectos PA'!$K$8),IF(C31="c",IF(E31="d",'Aspectos PA'!$N$7, 'Aspectos PA'!$N$8))))</f>
        <v>0</v>
      </c>
      <c r="N31" s="469">
        <f t="shared" si="2"/>
        <v>0</v>
      </c>
      <c r="O31" s="436"/>
      <c r="P31" s="472" t="b">
        <f>IF(C31="A",IF(E31="d",'Aspectos PA'!$H$9, 'Aspectos PA'!$H$10),IF(C31="B",IF(E31="d",'Aspectos PA'!$K$9, 'Aspectos PA'!$K$10),IF(C31="c",IF(E31="d",'Aspectos PA'!$N$9, 'Aspectos PA'!$N$10))))</f>
        <v>0</v>
      </c>
      <c r="Q31" s="472">
        <f t="shared" si="3"/>
        <v>0</v>
      </c>
      <c r="R31" s="437"/>
      <c r="S31" s="475" t="b">
        <f>IF(C31="A",IF(D31="t",'Aspectos PA'!$H$11, 'Aspectos PA'!$H$12),IF(C31="B",IF(D31="t",'Aspectos PA'!$K$11, 'Aspectos PA'!$K$12),IF(C31="c",IF(D31="t",'Aspectos PA'!$N$11, 'Aspectos PA'!$N$12))))</f>
        <v>0</v>
      </c>
      <c r="T31" s="475">
        <f t="shared" si="4"/>
        <v>0</v>
      </c>
      <c r="U31" s="438"/>
      <c r="V31" s="478" t="b">
        <f>IF(C31="A",'Aspectos PA'!$G$13,IF(C31="B",'Aspectos PA'!$J$13,IF(C31="c",'Aspectos PA'!$M$13)))</f>
        <v>0</v>
      </c>
      <c r="W31" s="478">
        <f t="shared" si="5"/>
        <v>0</v>
      </c>
      <c r="X31" s="481">
        <f t="shared" si="6"/>
        <v>0</v>
      </c>
      <c r="Y31" s="439"/>
      <c r="Z31" s="484" t="b">
        <f>IF(C31="A",IF(D31="T",'Aspectos PA'!$H$14, 'Aspectos PA'!$H$15),IF(C31="B",IF(D31="T",'Aspectos PA'!$K$14, 'Aspectos PA'!$K$15),IF(C31="c",IF(D31="T",'Aspectos PA'!$N$14, 'Aspectos PA'!$N$15))))</f>
        <v>0</v>
      </c>
      <c r="AA31" s="484">
        <f t="shared" si="7"/>
        <v>0</v>
      </c>
      <c r="AB31" s="440"/>
      <c r="AC31" s="484" t="b">
        <f>IF(C31="A",IF(D31="T",'Aspectos PA'!$H$16, 'Aspectos PA'!$H$17),IF(C31="B",IF(D31="T",'Aspectos PA'!$K$16, 'Aspectos PA'!$K$17),IF(C31="c",IF(D31="T",'Aspectos PA'!$N$16, 'Aspectos PA'!$N$17))))</f>
        <v>0</v>
      </c>
      <c r="AD31" s="484">
        <f t="shared" si="8"/>
        <v>0</v>
      </c>
      <c r="AE31" s="487">
        <f t="shared" si="9"/>
        <v>0</v>
      </c>
      <c r="AF31" s="441"/>
      <c r="AG31" s="469" t="b">
        <f>IF(C31="A",'Aspectos PA'!$G$18,IF(C31="B",'Aspectos PA'!$J$18,IF(C31="c",'Aspectos PA'!$M$18)))</f>
        <v>0</v>
      </c>
      <c r="AH31" s="490">
        <f t="shared" si="10"/>
        <v>0</v>
      </c>
      <c r="AI31" s="442"/>
      <c r="AJ31" s="493" t="b">
        <f>IF(C31="A",'Aspectos PA'!$G$19,IF(C31="B",'Aspectos PA'!$J$19,IF(C31="c",'Aspectos PA'!$M$19)))</f>
        <v>0</v>
      </c>
      <c r="AK31" s="493">
        <f t="shared" si="11"/>
        <v>0</v>
      </c>
      <c r="AL31" s="443"/>
      <c r="AM31" s="496" t="b">
        <f>IF(C31="A",'Aspectos PA'!$G$20,IF(C31="B",'Aspectos PA'!$J$20,IF(C31="c",'Aspectos PA'!$M$20)))</f>
        <v>0</v>
      </c>
      <c r="AN31" s="496">
        <f t="shared" si="12"/>
        <v>0</v>
      </c>
      <c r="AO31" s="444"/>
      <c r="AP31" s="499" t="b">
        <f>IF(C31="A",'Aspectos PA'!$G$21,IF(C31="B",'Aspectos PA'!$J$21,IF(C31="c",'Aspectos PA'!$M$21)))</f>
        <v>0</v>
      </c>
      <c r="AQ31" s="499">
        <f t="shared" si="13"/>
        <v>0</v>
      </c>
      <c r="AR31" s="445"/>
      <c r="AS31" s="502" t="b">
        <f>IF(C31="A",'Aspectos PA'!$G$22,IF(C31="B",'Aspectos PA'!$J$22,IF(C31="c",'Aspectos PA'!$M$22)))</f>
        <v>0</v>
      </c>
      <c r="AT31" s="502">
        <f t="shared" si="14"/>
        <v>0</v>
      </c>
      <c r="AU31" s="446"/>
      <c r="AV31" s="505" t="b">
        <f>IF(C31="A",'Aspectos PA'!$G$23,IF(C31="B",'Aspectos PA'!$J$23,IF(C31="c",'Aspectos PA'!$M$23)))</f>
        <v>0</v>
      </c>
      <c r="AW31" s="505">
        <f t="shared" si="15"/>
        <v>0</v>
      </c>
      <c r="AX31" s="509">
        <f t="shared" si="16"/>
        <v>0</v>
      </c>
      <c r="AY31" s="510">
        <f t="shared" si="0"/>
        <v>0</v>
      </c>
      <c r="AZ31" s="428"/>
      <c r="BA31" s="449"/>
    </row>
    <row r="32" spans="1:53" s="383" customFormat="1" ht="14.25" customHeight="1" x14ac:dyDescent="0.2">
      <c r="A32" s="430">
        <v>22</v>
      </c>
      <c r="B32" s="431"/>
      <c r="C32" s="432"/>
      <c r="D32" s="432"/>
      <c r="E32" s="433"/>
      <c r="F32" s="434"/>
      <c r="G32" s="435"/>
      <c r="H32" s="435"/>
      <c r="I32" s="435"/>
      <c r="J32" s="469" t="b">
        <f>IF(C32="A",IF(D32="T",'Aspectos PA'!$H$5, 'Aspectos PA'!$H$6),IF(C32="B",IF(D32="T",'Aspectos PA'!$K$5, 'Aspectos PA'!$K$6),IF(C32="c",IF(D32="T",'Aspectos PA'!$N$5, 'Aspectos PA'!$N$6))))</f>
        <v>0</v>
      </c>
      <c r="K32" s="469">
        <f t="shared" si="1"/>
        <v>0</v>
      </c>
      <c r="L32" s="436"/>
      <c r="M32" s="469" t="b">
        <f>IF(C32="A",IF(E32="d",'Aspectos PA'!$H$7, 'Aspectos PA'!$H$8),IF(C32="B",IF(E32="d",'Aspectos PA'!$K$7, 'Aspectos PA'!$K$8),IF(C32="c",IF(E32="d",'Aspectos PA'!$N$7, 'Aspectos PA'!$N$8))))</f>
        <v>0</v>
      </c>
      <c r="N32" s="469">
        <f t="shared" si="2"/>
        <v>0</v>
      </c>
      <c r="O32" s="436"/>
      <c r="P32" s="472" t="b">
        <f>IF(C32="A",IF(E32="d",'Aspectos PA'!$H$9, 'Aspectos PA'!$H$10),IF(C32="B",IF(E32="d",'Aspectos PA'!$K$9, 'Aspectos PA'!$K$10),IF(C32="c",IF(E32="d",'Aspectos PA'!$N$9, 'Aspectos PA'!$N$10))))</f>
        <v>0</v>
      </c>
      <c r="Q32" s="472">
        <f t="shared" si="3"/>
        <v>0</v>
      </c>
      <c r="R32" s="437"/>
      <c r="S32" s="475" t="b">
        <f>IF(C32="A",IF(D32="t",'Aspectos PA'!$H$11, 'Aspectos PA'!$H$12),IF(C32="B",IF(D32="t",'Aspectos PA'!$K$11, 'Aspectos PA'!$K$12),IF(C32="c",IF(D32="t",'Aspectos PA'!$N$11, 'Aspectos PA'!$N$12))))</f>
        <v>0</v>
      </c>
      <c r="T32" s="475">
        <f t="shared" si="4"/>
        <v>0</v>
      </c>
      <c r="U32" s="438"/>
      <c r="V32" s="478" t="b">
        <f>IF(C32="A",'Aspectos PA'!$G$13,IF(C32="B",'Aspectos PA'!$J$13,IF(C32="c",'Aspectos PA'!$M$13)))</f>
        <v>0</v>
      </c>
      <c r="W32" s="478">
        <f t="shared" si="5"/>
        <v>0</v>
      </c>
      <c r="X32" s="481">
        <f t="shared" si="6"/>
        <v>0</v>
      </c>
      <c r="Y32" s="439"/>
      <c r="Z32" s="484" t="b">
        <f>IF(C32="A",IF(D32="T",'Aspectos PA'!$H$14, 'Aspectos PA'!$H$15),IF(C32="B",IF(D32="T",'Aspectos PA'!$K$14, 'Aspectos PA'!$K$15),IF(C32="c",IF(D32="T",'Aspectos PA'!$N$14, 'Aspectos PA'!$N$15))))</f>
        <v>0</v>
      </c>
      <c r="AA32" s="484">
        <f t="shared" si="7"/>
        <v>0</v>
      </c>
      <c r="AB32" s="440"/>
      <c r="AC32" s="484" t="b">
        <f>IF(C32="A",IF(D32="T",'Aspectos PA'!$H$16, 'Aspectos PA'!$H$17),IF(C32="B",IF(D32="T",'Aspectos PA'!$K$16, 'Aspectos PA'!$K$17),IF(C32="c",IF(D32="T",'Aspectos PA'!$N$16, 'Aspectos PA'!$N$17))))</f>
        <v>0</v>
      </c>
      <c r="AD32" s="484">
        <f t="shared" si="8"/>
        <v>0</v>
      </c>
      <c r="AE32" s="487">
        <f t="shared" si="9"/>
        <v>0</v>
      </c>
      <c r="AF32" s="441"/>
      <c r="AG32" s="469" t="b">
        <f>IF(C32="A",'Aspectos PA'!$G$18,IF(C32="B",'Aspectos PA'!$J$18,IF(C32="c",'Aspectos PA'!$M$18)))</f>
        <v>0</v>
      </c>
      <c r="AH32" s="490">
        <f t="shared" si="10"/>
        <v>0</v>
      </c>
      <c r="AI32" s="442"/>
      <c r="AJ32" s="493" t="b">
        <f>IF(C32="A",'Aspectos PA'!$G$19,IF(C32="B",'Aspectos PA'!$J$19,IF(C32="c",'Aspectos PA'!$M$19)))</f>
        <v>0</v>
      </c>
      <c r="AK32" s="493">
        <f t="shared" si="11"/>
        <v>0</v>
      </c>
      <c r="AL32" s="443"/>
      <c r="AM32" s="496" t="b">
        <f>IF(C32="A",'Aspectos PA'!$G$20,IF(C32="B",'Aspectos PA'!$J$20,IF(C32="c",'Aspectos PA'!$M$20)))</f>
        <v>0</v>
      </c>
      <c r="AN32" s="496">
        <f t="shared" si="12"/>
        <v>0</v>
      </c>
      <c r="AO32" s="444"/>
      <c r="AP32" s="499" t="b">
        <f>IF(C32="A",'Aspectos PA'!$G$21,IF(C32="B",'Aspectos PA'!$J$21,IF(C32="c",'Aspectos PA'!$M$21)))</f>
        <v>0</v>
      </c>
      <c r="AQ32" s="499">
        <f t="shared" si="13"/>
        <v>0</v>
      </c>
      <c r="AR32" s="445"/>
      <c r="AS32" s="502" t="b">
        <f>IF(C32="A",'Aspectos PA'!$G$22,IF(C32="B",'Aspectos PA'!$J$22,IF(C32="c",'Aspectos PA'!$M$22)))</f>
        <v>0</v>
      </c>
      <c r="AT32" s="502">
        <f t="shared" si="14"/>
        <v>0</v>
      </c>
      <c r="AU32" s="446"/>
      <c r="AV32" s="505" t="b">
        <f>IF(C32="A",'Aspectos PA'!$G$23,IF(C32="B",'Aspectos PA'!$J$23,IF(C32="c",'Aspectos PA'!$M$23)))</f>
        <v>0</v>
      </c>
      <c r="AW32" s="505">
        <f t="shared" si="15"/>
        <v>0</v>
      </c>
      <c r="AX32" s="509">
        <f t="shared" si="16"/>
        <v>0</v>
      </c>
      <c r="AY32" s="510">
        <f t="shared" si="0"/>
        <v>0</v>
      </c>
      <c r="AZ32" s="428"/>
      <c r="BA32" s="449"/>
    </row>
    <row r="33" spans="1:53" s="383" customFormat="1" ht="14.25" customHeight="1" x14ac:dyDescent="0.2">
      <c r="A33" s="430">
        <v>23</v>
      </c>
      <c r="B33" s="431"/>
      <c r="C33" s="432"/>
      <c r="D33" s="432"/>
      <c r="E33" s="433"/>
      <c r="F33" s="434"/>
      <c r="G33" s="435"/>
      <c r="H33" s="435"/>
      <c r="I33" s="435"/>
      <c r="J33" s="469" t="b">
        <f>IF(C33="A",IF(D33="T",'Aspectos PA'!$H$5, 'Aspectos PA'!$H$6),IF(C33="B",IF(D33="T",'Aspectos PA'!$K$5, 'Aspectos PA'!$K$6),IF(C33="c",IF(D33="T",'Aspectos PA'!$N$5, 'Aspectos PA'!$N$6))))</f>
        <v>0</v>
      </c>
      <c r="K33" s="469">
        <f t="shared" si="1"/>
        <v>0</v>
      </c>
      <c r="L33" s="436"/>
      <c r="M33" s="469" t="b">
        <f>IF(C33="A",IF(E33="d",'Aspectos PA'!$H$7, 'Aspectos PA'!$H$8),IF(C33="B",IF(E33="d",'Aspectos PA'!$K$7, 'Aspectos PA'!$K$8),IF(C33="c",IF(E33="d",'Aspectos PA'!$N$7, 'Aspectos PA'!$N$8))))</f>
        <v>0</v>
      </c>
      <c r="N33" s="469">
        <f t="shared" si="2"/>
        <v>0</v>
      </c>
      <c r="O33" s="436"/>
      <c r="P33" s="472" t="b">
        <f>IF(C33="A",IF(E33="d",'Aspectos PA'!$H$9, 'Aspectos PA'!$H$10),IF(C33="B",IF(E33="d",'Aspectos PA'!$K$9, 'Aspectos PA'!$K$10),IF(C33="c",IF(E33="d",'Aspectos PA'!$N$9, 'Aspectos PA'!$N$10))))</f>
        <v>0</v>
      </c>
      <c r="Q33" s="472">
        <f t="shared" si="3"/>
        <v>0</v>
      </c>
      <c r="R33" s="437"/>
      <c r="S33" s="475" t="b">
        <f>IF(C33="A",IF(D33="t",'Aspectos PA'!$H$11, 'Aspectos PA'!$H$12),IF(C33="B",IF(D33="t",'Aspectos PA'!$K$11, 'Aspectos PA'!$K$12),IF(C33="c",IF(D33="t",'Aspectos PA'!$N$11, 'Aspectos PA'!$N$12))))</f>
        <v>0</v>
      </c>
      <c r="T33" s="475">
        <f t="shared" si="4"/>
        <v>0</v>
      </c>
      <c r="U33" s="438"/>
      <c r="V33" s="478" t="b">
        <f>IF(C33="A",'Aspectos PA'!$G$13,IF(C33="B",'Aspectos PA'!$J$13,IF(C33="c",'Aspectos PA'!$M$13)))</f>
        <v>0</v>
      </c>
      <c r="W33" s="478">
        <f t="shared" si="5"/>
        <v>0</v>
      </c>
      <c r="X33" s="481">
        <f t="shared" si="6"/>
        <v>0</v>
      </c>
      <c r="Y33" s="439"/>
      <c r="Z33" s="484" t="b">
        <f>IF(C33="A",IF(D33="T",'Aspectos PA'!$H$14, 'Aspectos PA'!$H$15),IF(C33="B",IF(D33="T",'Aspectos PA'!$K$14, 'Aspectos PA'!$K$15),IF(C33="c",IF(D33="T",'Aspectos PA'!$N$14, 'Aspectos PA'!$N$15))))</f>
        <v>0</v>
      </c>
      <c r="AA33" s="484">
        <f t="shared" si="7"/>
        <v>0</v>
      </c>
      <c r="AB33" s="440"/>
      <c r="AC33" s="484" t="b">
        <f>IF(C33="A",IF(D33="T",'Aspectos PA'!$H$16, 'Aspectos PA'!$H$17),IF(C33="B",IF(D33="T",'Aspectos PA'!$K$16, 'Aspectos PA'!$K$17),IF(C33="c",IF(D33="T",'Aspectos PA'!$N$16, 'Aspectos PA'!$N$17))))</f>
        <v>0</v>
      </c>
      <c r="AD33" s="484">
        <f t="shared" si="8"/>
        <v>0</v>
      </c>
      <c r="AE33" s="487">
        <f t="shared" si="9"/>
        <v>0</v>
      </c>
      <c r="AF33" s="441"/>
      <c r="AG33" s="469" t="b">
        <f>IF(C33="A",'Aspectos PA'!$G$18,IF(C33="B",'Aspectos PA'!$J$18,IF(C33="c",'Aspectos PA'!$M$18)))</f>
        <v>0</v>
      </c>
      <c r="AH33" s="490">
        <f t="shared" si="10"/>
        <v>0</v>
      </c>
      <c r="AI33" s="442"/>
      <c r="AJ33" s="493" t="b">
        <f>IF(C33="A",'Aspectos PA'!$G$19,IF(C33="B",'Aspectos PA'!$J$19,IF(C33="c",'Aspectos PA'!$M$19)))</f>
        <v>0</v>
      </c>
      <c r="AK33" s="493">
        <f t="shared" si="11"/>
        <v>0</v>
      </c>
      <c r="AL33" s="443"/>
      <c r="AM33" s="496" t="b">
        <f>IF(C33="A",'Aspectos PA'!$G$20,IF(C33="B",'Aspectos PA'!$J$20,IF(C33="c",'Aspectos PA'!$M$20)))</f>
        <v>0</v>
      </c>
      <c r="AN33" s="496">
        <f t="shared" si="12"/>
        <v>0</v>
      </c>
      <c r="AO33" s="444"/>
      <c r="AP33" s="499" t="b">
        <f>IF(C33="A",'Aspectos PA'!$G$21,IF(C33="B",'Aspectos PA'!$J$21,IF(C33="c",'Aspectos PA'!$M$21)))</f>
        <v>0</v>
      </c>
      <c r="AQ33" s="499">
        <f t="shared" si="13"/>
        <v>0</v>
      </c>
      <c r="AR33" s="445"/>
      <c r="AS33" s="502" t="b">
        <f>IF(C33="A",'Aspectos PA'!$G$22,IF(C33="B",'Aspectos PA'!$J$22,IF(C33="c",'Aspectos PA'!$M$22)))</f>
        <v>0</v>
      </c>
      <c r="AT33" s="502">
        <f t="shared" si="14"/>
        <v>0</v>
      </c>
      <c r="AU33" s="446"/>
      <c r="AV33" s="505" t="b">
        <f>IF(C33="A",'Aspectos PA'!$G$23,IF(C33="B",'Aspectos PA'!$J$23,IF(C33="c",'Aspectos PA'!$M$23)))</f>
        <v>0</v>
      </c>
      <c r="AW33" s="505">
        <f t="shared" si="15"/>
        <v>0</v>
      </c>
      <c r="AX33" s="509">
        <f t="shared" si="16"/>
        <v>0</v>
      </c>
      <c r="AY33" s="510">
        <f t="shared" si="0"/>
        <v>0</v>
      </c>
      <c r="AZ33" s="428"/>
      <c r="BA33" s="449"/>
    </row>
    <row r="34" spans="1:53" s="383" customFormat="1" ht="14.25" customHeight="1" x14ac:dyDescent="0.2">
      <c r="A34" s="430">
        <v>24</v>
      </c>
      <c r="B34" s="431"/>
      <c r="C34" s="432"/>
      <c r="D34" s="432"/>
      <c r="E34" s="433"/>
      <c r="F34" s="434"/>
      <c r="G34" s="435"/>
      <c r="H34" s="435"/>
      <c r="I34" s="435"/>
      <c r="J34" s="469" t="b">
        <f>IF(C34="A",IF(D34="T",'Aspectos PA'!$H$5, 'Aspectos PA'!$H$6),IF(C34="B",IF(D34="T",'Aspectos PA'!$K$5, 'Aspectos PA'!$K$6),IF(C34="c",IF(D34="T",'Aspectos PA'!$N$5, 'Aspectos PA'!$N$6))))</f>
        <v>0</v>
      </c>
      <c r="K34" s="469">
        <f t="shared" si="1"/>
        <v>0</v>
      </c>
      <c r="L34" s="436"/>
      <c r="M34" s="469" t="b">
        <f>IF(C34="A",IF(E34="d",'Aspectos PA'!$H$7, 'Aspectos PA'!$H$8),IF(C34="B",IF(E34="d",'Aspectos PA'!$K$7, 'Aspectos PA'!$K$8),IF(C34="c",IF(E34="d",'Aspectos PA'!$N$7, 'Aspectos PA'!$N$8))))</f>
        <v>0</v>
      </c>
      <c r="N34" s="469">
        <f t="shared" si="2"/>
        <v>0</v>
      </c>
      <c r="O34" s="436"/>
      <c r="P34" s="472" t="b">
        <f>IF(C34="A",IF(E34="d",'Aspectos PA'!$H$9, 'Aspectos PA'!$H$10),IF(C34="B",IF(E34="d",'Aspectos PA'!$K$9, 'Aspectos PA'!$K$10),IF(C34="c",IF(E34="d",'Aspectos PA'!$N$9, 'Aspectos PA'!$N$10))))</f>
        <v>0</v>
      </c>
      <c r="Q34" s="472">
        <f t="shared" si="3"/>
        <v>0</v>
      </c>
      <c r="R34" s="437"/>
      <c r="S34" s="475" t="b">
        <f>IF(C34="A",IF(D34="t",'Aspectos PA'!$H$11, 'Aspectos PA'!$H$12),IF(C34="B",IF(D34="t",'Aspectos PA'!$K$11, 'Aspectos PA'!$K$12),IF(C34="c",IF(D34="t",'Aspectos PA'!$N$11, 'Aspectos PA'!$N$12))))</f>
        <v>0</v>
      </c>
      <c r="T34" s="475">
        <f t="shared" si="4"/>
        <v>0</v>
      </c>
      <c r="U34" s="438"/>
      <c r="V34" s="478" t="b">
        <f>IF(C34="A",'Aspectos PA'!$G$13,IF(C34="B",'Aspectos PA'!$J$13,IF(C34="c",'Aspectos PA'!$M$13)))</f>
        <v>0</v>
      </c>
      <c r="W34" s="478">
        <f t="shared" si="5"/>
        <v>0</v>
      </c>
      <c r="X34" s="481">
        <f t="shared" si="6"/>
        <v>0</v>
      </c>
      <c r="Y34" s="439"/>
      <c r="Z34" s="484" t="b">
        <f>IF(C34="A",IF(D34="T",'Aspectos PA'!$H$14, 'Aspectos PA'!$H$15),IF(C34="B",IF(D34="T",'Aspectos PA'!$K$14, 'Aspectos PA'!$K$15),IF(C34="c",IF(D34="T",'Aspectos PA'!$N$14, 'Aspectos PA'!$N$15))))</f>
        <v>0</v>
      </c>
      <c r="AA34" s="484">
        <f t="shared" si="7"/>
        <v>0</v>
      </c>
      <c r="AB34" s="440"/>
      <c r="AC34" s="484" t="b">
        <f>IF(C34="A",IF(D34="T",'Aspectos PA'!$H$16, 'Aspectos PA'!$H$17),IF(C34="B",IF(D34="T",'Aspectos PA'!$K$16, 'Aspectos PA'!$K$17),IF(C34="c",IF(D34="T",'Aspectos PA'!$N$16, 'Aspectos PA'!$N$17))))</f>
        <v>0</v>
      </c>
      <c r="AD34" s="484">
        <f t="shared" si="8"/>
        <v>0</v>
      </c>
      <c r="AE34" s="487">
        <f t="shared" si="9"/>
        <v>0</v>
      </c>
      <c r="AF34" s="441"/>
      <c r="AG34" s="469" t="b">
        <f>IF(C34="A",'Aspectos PA'!$G$18,IF(C34="B",'Aspectos PA'!$J$18,IF(C34="c",'Aspectos PA'!$M$18)))</f>
        <v>0</v>
      </c>
      <c r="AH34" s="490">
        <f t="shared" si="10"/>
        <v>0</v>
      </c>
      <c r="AI34" s="442"/>
      <c r="AJ34" s="493" t="b">
        <f>IF(C34="A",'Aspectos PA'!$G$19,IF(C34="B",'Aspectos PA'!$J$19,IF(C34="c",'Aspectos PA'!$M$19)))</f>
        <v>0</v>
      </c>
      <c r="AK34" s="493">
        <f t="shared" si="11"/>
        <v>0</v>
      </c>
      <c r="AL34" s="443"/>
      <c r="AM34" s="496" t="b">
        <f>IF(C34="A",'Aspectos PA'!$G$20,IF(C34="B",'Aspectos PA'!$J$20,IF(C34="c",'Aspectos PA'!$M$20)))</f>
        <v>0</v>
      </c>
      <c r="AN34" s="496">
        <f t="shared" si="12"/>
        <v>0</v>
      </c>
      <c r="AO34" s="444"/>
      <c r="AP34" s="499" t="b">
        <f>IF(C34="A",'Aspectos PA'!$G$21,IF(C34="B",'Aspectos PA'!$J$21,IF(C34="c",'Aspectos PA'!$M$21)))</f>
        <v>0</v>
      </c>
      <c r="AQ34" s="499">
        <f t="shared" si="13"/>
        <v>0</v>
      </c>
      <c r="AR34" s="445"/>
      <c r="AS34" s="502" t="b">
        <f>IF(C34="A",'Aspectos PA'!$G$22,IF(C34="B",'Aspectos PA'!$J$22,IF(C34="c",'Aspectos PA'!$M$22)))</f>
        <v>0</v>
      </c>
      <c r="AT34" s="502">
        <f t="shared" si="14"/>
        <v>0</v>
      </c>
      <c r="AU34" s="446"/>
      <c r="AV34" s="505" t="b">
        <f>IF(C34="A",'Aspectos PA'!$G$23,IF(C34="B",'Aspectos PA'!$J$23,IF(C34="c",'Aspectos PA'!$M$23)))</f>
        <v>0</v>
      </c>
      <c r="AW34" s="505">
        <f t="shared" si="15"/>
        <v>0</v>
      </c>
      <c r="AX34" s="509">
        <f t="shared" si="16"/>
        <v>0</v>
      </c>
      <c r="AY34" s="510">
        <f t="shared" si="0"/>
        <v>0</v>
      </c>
      <c r="AZ34" s="428"/>
      <c r="BA34" s="449"/>
    </row>
    <row r="35" spans="1:53" s="383" customFormat="1" ht="14.25" customHeight="1" x14ac:dyDescent="0.2">
      <c r="A35" s="430">
        <v>25</v>
      </c>
      <c r="B35" s="431"/>
      <c r="C35" s="432"/>
      <c r="D35" s="448"/>
      <c r="E35" s="433"/>
      <c r="F35" s="434"/>
      <c r="G35" s="435"/>
      <c r="H35" s="435"/>
      <c r="I35" s="435"/>
      <c r="J35" s="469" t="b">
        <f>IF(C35="A",IF(D35="T",'Aspectos PA'!$H$5, 'Aspectos PA'!$H$6),IF(C35="B",IF(D35="T",'Aspectos PA'!$K$5, 'Aspectos PA'!$K$6),IF(C35="c",IF(D35="T",'Aspectos PA'!$N$5, 'Aspectos PA'!$N$6))))</f>
        <v>0</v>
      </c>
      <c r="K35" s="469">
        <f t="shared" si="1"/>
        <v>0</v>
      </c>
      <c r="L35" s="436"/>
      <c r="M35" s="469" t="b">
        <f>IF(C35="A",IF(E35="d",'Aspectos PA'!$H$7, 'Aspectos PA'!$H$8),IF(C35="B",IF(E35="d",'Aspectos PA'!$K$7, 'Aspectos PA'!$K$8),IF(C35="c",IF(E35="d",'Aspectos PA'!$N$7, 'Aspectos PA'!$N$8))))</f>
        <v>0</v>
      </c>
      <c r="N35" s="469">
        <f t="shared" si="2"/>
        <v>0</v>
      </c>
      <c r="O35" s="436"/>
      <c r="P35" s="472" t="b">
        <f>IF(C35="A",IF(E35="d",'Aspectos PA'!$H$9, 'Aspectos PA'!$H$10),IF(C35="B",IF(E35="d",'Aspectos PA'!$K$9, 'Aspectos PA'!$K$10),IF(C35="c",IF(E35="d",'Aspectos PA'!$N$9, 'Aspectos PA'!$N$10))))</f>
        <v>0</v>
      </c>
      <c r="Q35" s="472">
        <f t="shared" si="3"/>
        <v>0</v>
      </c>
      <c r="R35" s="437"/>
      <c r="S35" s="475" t="b">
        <f>IF(C35="A",IF(D35="t",'Aspectos PA'!$H$11, 'Aspectos PA'!$H$12),IF(C35="B",IF(D35="t",'Aspectos PA'!$K$11, 'Aspectos PA'!$K$12),IF(C35="c",IF(D35="t",'Aspectos PA'!$N$11, 'Aspectos PA'!$N$12))))</f>
        <v>0</v>
      </c>
      <c r="T35" s="475">
        <f t="shared" si="4"/>
        <v>0</v>
      </c>
      <c r="U35" s="438"/>
      <c r="V35" s="478" t="b">
        <f>IF(C35="A",'Aspectos PA'!$G$13,IF(C35="B",'Aspectos PA'!$J$13,IF(C35="c",'Aspectos PA'!$M$13)))</f>
        <v>0</v>
      </c>
      <c r="W35" s="478">
        <f t="shared" si="5"/>
        <v>0</v>
      </c>
      <c r="X35" s="481">
        <f t="shared" si="6"/>
        <v>0</v>
      </c>
      <c r="Y35" s="439"/>
      <c r="Z35" s="484" t="b">
        <f>IF(C35="A",IF(D35="T",'Aspectos PA'!$H$14, 'Aspectos PA'!$H$15),IF(C35="B",IF(D35="T",'Aspectos PA'!$K$14, 'Aspectos PA'!$K$15),IF(C35="c",IF(D35="T",'Aspectos PA'!$N$14, 'Aspectos PA'!$N$15))))</f>
        <v>0</v>
      </c>
      <c r="AA35" s="484">
        <f t="shared" si="7"/>
        <v>0</v>
      </c>
      <c r="AB35" s="440"/>
      <c r="AC35" s="484" t="b">
        <f>IF(C35="A",IF(D35="T",'Aspectos PA'!$H$16, 'Aspectos PA'!$H$17),IF(C35="B",IF(D35="T",'Aspectos PA'!$K$16, 'Aspectos PA'!$K$17),IF(C35="c",IF(D35="T",'Aspectos PA'!$N$16, 'Aspectos PA'!$N$17))))</f>
        <v>0</v>
      </c>
      <c r="AD35" s="484">
        <f t="shared" si="8"/>
        <v>0</v>
      </c>
      <c r="AE35" s="487">
        <f t="shared" si="9"/>
        <v>0</v>
      </c>
      <c r="AF35" s="441"/>
      <c r="AG35" s="469" t="b">
        <f>IF(C35="A",'Aspectos PA'!$G$18,IF(C35="B",'Aspectos PA'!$J$18,IF(C35="c",'Aspectos PA'!$M$18)))</f>
        <v>0</v>
      </c>
      <c r="AH35" s="490">
        <f t="shared" si="10"/>
        <v>0</v>
      </c>
      <c r="AI35" s="442"/>
      <c r="AJ35" s="493" t="b">
        <f>IF(C35="A",'Aspectos PA'!$G$19,IF(C35="B",'Aspectos PA'!$J$19,IF(C35="c",'Aspectos PA'!$M$19)))</f>
        <v>0</v>
      </c>
      <c r="AK35" s="493">
        <f t="shared" si="11"/>
        <v>0</v>
      </c>
      <c r="AL35" s="443"/>
      <c r="AM35" s="496" t="b">
        <f>IF(C35="A",'Aspectos PA'!$G$20,IF(C35="B",'Aspectos PA'!$J$20,IF(C35="c",'Aspectos PA'!$M$20)))</f>
        <v>0</v>
      </c>
      <c r="AN35" s="496">
        <f t="shared" si="12"/>
        <v>0</v>
      </c>
      <c r="AO35" s="444"/>
      <c r="AP35" s="499" t="b">
        <f>IF(C35="A",'Aspectos PA'!$G$21,IF(C35="B",'Aspectos PA'!$J$21,IF(C35="c",'Aspectos PA'!$M$21)))</f>
        <v>0</v>
      </c>
      <c r="AQ35" s="499">
        <f t="shared" si="13"/>
        <v>0</v>
      </c>
      <c r="AR35" s="445"/>
      <c r="AS35" s="502" t="b">
        <f>IF(C35="A",'Aspectos PA'!$G$22,IF(C35="B",'Aspectos PA'!$J$22,IF(C35="c",'Aspectos PA'!$M$22)))</f>
        <v>0</v>
      </c>
      <c r="AT35" s="502">
        <f t="shared" si="14"/>
        <v>0</v>
      </c>
      <c r="AU35" s="446"/>
      <c r="AV35" s="505" t="b">
        <f>IF(C35="A",'Aspectos PA'!$G$23,IF(C35="B",'Aspectos PA'!$J$23,IF(C35="c",'Aspectos PA'!$M$23)))</f>
        <v>0</v>
      </c>
      <c r="AW35" s="505">
        <f t="shared" si="15"/>
        <v>0</v>
      </c>
      <c r="AX35" s="509">
        <f t="shared" si="16"/>
        <v>0</v>
      </c>
      <c r="AY35" s="510">
        <f t="shared" si="0"/>
        <v>0</v>
      </c>
      <c r="AZ35" s="428"/>
      <c r="BA35" s="449"/>
    </row>
    <row r="36" spans="1:53" s="383" customFormat="1" ht="14.25" customHeight="1" x14ac:dyDescent="0.2">
      <c r="A36" s="430">
        <v>26</v>
      </c>
      <c r="B36" s="431"/>
      <c r="C36" s="432"/>
      <c r="D36" s="432"/>
      <c r="E36" s="433"/>
      <c r="F36" s="434"/>
      <c r="G36" s="435"/>
      <c r="H36" s="435"/>
      <c r="I36" s="435"/>
      <c r="J36" s="469" t="b">
        <f>IF(C36="A",IF(D36="T",'Aspectos PA'!$H$5, 'Aspectos PA'!$H$6),IF(C36="B",IF(D36="T",'Aspectos PA'!$K$5, 'Aspectos PA'!$K$6),IF(C36="c",IF(D36="T",'Aspectos PA'!$N$5, 'Aspectos PA'!$N$6))))</f>
        <v>0</v>
      </c>
      <c r="K36" s="469">
        <f t="shared" si="1"/>
        <v>0</v>
      </c>
      <c r="L36" s="436"/>
      <c r="M36" s="469" t="b">
        <f>IF(C36="A",IF(E36="d",'Aspectos PA'!$H$7, 'Aspectos PA'!$H$8),IF(C36="B",IF(E36="d",'Aspectos PA'!$K$7, 'Aspectos PA'!$K$8),IF(C36="c",IF(E36="d",'Aspectos PA'!$N$7, 'Aspectos PA'!$N$8))))</f>
        <v>0</v>
      </c>
      <c r="N36" s="469">
        <f t="shared" si="2"/>
        <v>0</v>
      </c>
      <c r="O36" s="436"/>
      <c r="P36" s="472" t="b">
        <f>IF(C36="A",IF(E36="d",'Aspectos PA'!$H$9, 'Aspectos PA'!$H$10),IF(C36="B",IF(E36="d",'Aspectos PA'!$K$9, 'Aspectos PA'!$K$10),IF(C36="c",IF(E36="d",'Aspectos PA'!$N$9, 'Aspectos PA'!$N$10))))</f>
        <v>0</v>
      </c>
      <c r="Q36" s="472">
        <f t="shared" si="3"/>
        <v>0</v>
      </c>
      <c r="R36" s="437"/>
      <c r="S36" s="475" t="b">
        <f>IF(C36="A",IF(D36="t",'Aspectos PA'!$H$11, 'Aspectos PA'!$H$12),IF(C36="B",IF(D36="t",'Aspectos PA'!$K$11, 'Aspectos PA'!$K$12),IF(C36="c",IF(D36="t",'Aspectos PA'!$N$11, 'Aspectos PA'!$N$12))))</f>
        <v>0</v>
      </c>
      <c r="T36" s="475">
        <f t="shared" si="4"/>
        <v>0</v>
      </c>
      <c r="U36" s="438"/>
      <c r="V36" s="478" t="b">
        <f>IF(C36="A",'Aspectos PA'!$G$13,IF(C36="B",'Aspectos PA'!$J$13,IF(C36="c",'Aspectos PA'!$M$13)))</f>
        <v>0</v>
      </c>
      <c r="W36" s="478">
        <f t="shared" si="5"/>
        <v>0</v>
      </c>
      <c r="X36" s="481">
        <f t="shared" si="6"/>
        <v>0</v>
      </c>
      <c r="Y36" s="439"/>
      <c r="Z36" s="484" t="b">
        <f>IF(C36="A",IF(D36="T",'Aspectos PA'!$H$14, 'Aspectos PA'!$H$15),IF(C36="B",IF(D36="T",'Aspectos PA'!$K$14, 'Aspectos PA'!$K$15),IF(C36="c",IF(D36="T",'Aspectos PA'!$N$14, 'Aspectos PA'!$N$15))))</f>
        <v>0</v>
      </c>
      <c r="AA36" s="484">
        <f t="shared" si="7"/>
        <v>0</v>
      </c>
      <c r="AB36" s="440"/>
      <c r="AC36" s="484" t="b">
        <f>IF(C36="A",IF(D36="T",'Aspectos PA'!$H$16, 'Aspectos PA'!$H$17),IF(C36="B",IF(D36="T",'Aspectos PA'!$K$16, 'Aspectos PA'!$K$17),IF(C36="c",IF(D36="T",'Aspectos PA'!$N$16, 'Aspectos PA'!$N$17))))</f>
        <v>0</v>
      </c>
      <c r="AD36" s="484">
        <f t="shared" si="8"/>
        <v>0</v>
      </c>
      <c r="AE36" s="487">
        <f t="shared" si="9"/>
        <v>0</v>
      </c>
      <c r="AF36" s="441"/>
      <c r="AG36" s="469" t="b">
        <f>IF(C36="A",'Aspectos PA'!$G$18,IF(C36="B",'Aspectos PA'!$J$18,IF(C36="c",'Aspectos PA'!$M$18)))</f>
        <v>0</v>
      </c>
      <c r="AH36" s="490">
        <f t="shared" si="10"/>
        <v>0</v>
      </c>
      <c r="AI36" s="442"/>
      <c r="AJ36" s="493" t="b">
        <f>IF(C36="A",'Aspectos PA'!$G$19,IF(C36="B",'Aspectos PA'!$J$19,IF(C36="c",'Aspectos PA'!$M$19)))</f>
        <v>0</v>
      </c>
      <c r="AK36" s="493">
        <f t="shared" si="11"/>
        <v>0</v>
      </c>
      <c r="AL36" s="443"/>
      <c r="AM36" s="496" t="b">
        <f>IF(C36="A",'Aspectos PA'!$G$20,IF(C36="B",'Aspectos PA'!$J$20,IF(C36="c",'Aspectos PA'!$M$20)))</f>
        <v>0</v>
      </c>
      <c r="AN36" s="496">
        <f t="shared" si="12"/>
        <v>0</v>
      </c>
      <c r="AO36" s="444"/>
      <c r="AP36" s="499" t="b">
        <f>IF(C36="A",'Aspectos PA'!$G$21,IF(C36="B",'Aspectos PA'!$J$21,IF(C36="c",'Aspectos PA'!$M$21)))</f>
        <v>0</v>
      </c>
      <c r="AQ36" s="499">
        <f t="shared" si="13"/>
        <v>0</v>
      </c>
      <c r="AR36" s="445"/>
      <c r="AS36" s="502" t="b">
        <f>IF(C36="A",'Aspectos PA'!$G$22,IF(C36="B",'Aspectos PA'!$J$22,IF(C36="c",'Aspectos PA'!$M$22)))</f>
        <v>0</v>
      </c>
      <c r="AT36" s="502">
        <f t="shared" si="14"/>
        <v>0</v>
      </c>
      <c r="AU36" s="446"/>
      <c r="AV36" s="505" t="b">
        <f>IF(C36="A",'Aspectos PA'!$G$23,IF(C36="B",'Aspectos PA'!$J$23,IF(C36="c",'Aspectos PA'!$M$23)))</f>
        <v>0</v>
      </c>
      <c r="AW36" s="505">
        <f t="shared" si="15"/>
        <v>0</v>
      </c>
      <c r="AX36" s="509">
        <f t="shared" si="16"/>
        <v>0</v>
      </c>
      <c r="AY36" s="510">
        <f t="shared" si="0"/>
        <v>0</v>
      </c>
      <c r="AZ36" s="428"/>
      <c r="BA36" s="449"/>
    </row>
    <row r="37" spans="1:53" s="383" customFormat="1" ht="14.25" customHeight="1" x14ac:dyDescent="0.2">
      <c r="A37" s="430">
        <v>27</v>
      </c>
      <c r="B37" s="431"/>
      <c r="C37" s="432"/>
      <c r="D37" s="432"/>
      <c r="E37" s="433"/>
      <c r="F37" s="434"/>
      <c r="G37" s="435"/>
      <c r="H37" s="435"/>
      <c r="I37" s="435"/>
      <c r="J37" s="469" t="b">
        <f>IF(C37="A",IF(D37="T",'Aspectos PA'!$H$5, 'Aspectos PA'!$H$6),IF(C37="B",IF(D37="T",'Aspectos PA'!$K$5, 'Aspectos PA'!$K$6),IF(C37="c",IF(D37="T",'Aspectos PA'!$N$5, 'Aspectos PA'!$N$6))))</f>
        <v>0</v>
      </c>
      <c r="K37" s="469">
        <f t="shared" si="1"/>
        <v>0</v>
      </c>
      <c r="L37" s="436"/>
      <c r="M37" s="469" t="b">
        <f>IF(C37="A",IF(E37="d",'Aspectos PA'!$H$7, 'Aspectos PA'!$H$8),IF(C37="B",IF(E37="d",'Aspectos PA'!$K$7, 'Aspectos PA'!$K$8),IF(C37="c",IF(E37="d",'Aspectos PA'!$N$7, 'Aspectos PA'!$N$8))))</f>
        <v>0</v>
      </c>
      <c r="N37" s="469">
        <f t="shared" si="2"/>
        <v>0</v>
      </c>
      <c r="O37" s="436"/>
      <c r="P37" s="472" t="b">
        <f>IF(C37="A",IF(E37="d",'Aspectos PA'!$H$9, 'Aspectos PA'!$H$10),IF(C37="B",IF(E37="d",'Aspectos PA'!$K$9, 'Aspectos PA'!$K$10),IF(C37="c",IF(E37="d",'Aspectos PA'!$N$9, 'Aspectos PA'!$N$10))))</f>
        <v>0</v>
      </c>
      <c r="Q37" s="472">
        <f t="shared" si="3"/>
        <v>0</v>
      </c>
      <c r="R37" s="437"/>
      <c r="S37" s="475" t="b">
        <f>IF(C37="A",IF(D37="t",'Aspectos PA'!$H$11, 'Aspectos PA'!$H$12),IF(C37="B",IF(D37="t",'Aspectos PA'!$K$11, 'Aspectos PA'!$K$12),IF(C37="c",IF(D37="t",'Aspectos PA'!$N$11, 'Aspectos PA'!$N$12))))</f>
        <v>0</v>
      </c>
      <c r="T37" s="475">
        <f t="shared" si="4"/>
        <v>0</v>
      </c>
      <c r="U37" s="438"/>
      <c r="V37" s="478" t="b">
        <f>IF(C37="A",'Aspectos PA'!$G$13,IF(C37="B",'Aspectos PA'!$J$13,IF(C37="c",'Aspectos PA'!$M$13)))</f>
        <v>0</v>
      </c>
      <c r="W37" s="478">
        <f t="shared" si="5"/>
        <v>0</v>
      </c>
      <c r="X37" s="481">
        <f t="shared" si="6"/>
        <v>0</v>
      </c>
      <c r="Y37" s="439"/>
      <c r="Z37" s="484" t="b">
        <f>IF(C37="A",IF(D37="T",'Aspectos PA'!$H$14, 'Aspectos PA'!$H$15),IF(C37="B",IF(D37="T",'Aspectos PA'!$K$14, 'Aspectos PA'!$K$15),IF(C37="c",IF(D37="T",'Aspectos PA'!$N$14, 'Aspectos PA'!$N$15))))</f>
        <v>0</v>
      </c>
      <c r="AA37" s="484">
        <f t="shared" si="7"/>
        <v>0</v>
      </c>
      <c r="AB37" s="440"/>
      <c r="AC37" s="484" t="b">
        <f>IF(C37="A",IF(D37="T",'Aspectos PA'!$H$16, 'Aspectos PA'!$H$17),IF(C37="B",IF(D37="T",'Aspectos PA'!$K$16, 'Aspectos PA'!$K$17),IF(C37="c",IF(D37="T",'Aspectos PA'!$N$16, 'Aspectos PA'!$N$17))))</f>
        <v>0</v>
      </c>
      <c r="AD37" s="484">
        <f t="shared" si="8"/>
        <v>0</v>
      </c>
      <c r="AE37" s="487">
        <f t="shared" si="9"/>
        <v>0</v>
      </c>
      <c r="AF37" s="441"/>
      <c r="AG37" s="469" t="b">
        <f>IF(C37="A",'Aspectos PA'!$G$18,IF(C37="B",'Aspectos PA'!$J$18,IF(C37="c",'Aspectos PA'!$M$18)))</f>
        <v>0</v>
      </c>
      <c r="AH37" s="490">
        <f t="shared" si="10"/>
        <v>0</v>
      </c>
      <c r="AI37" s="442"/>
      <c r="AJ37" s="493" t="b">
        <f>IF(C37="A",'Aspectos PA'!$G$19,IF(C37="B",'Aspectos PA'!$J$19,IF(C37="c",'Aspectos PA'!$M$19)))</f>
        <v>0</v>
      </c>
      <c r="AK37" s="493">
        <f t="shared" si="11"/>
        <v>0</v>
      </c>
      <c r="AL37" s="443"/>
      <c r="AM37" s="496" t="b">
        <f>IF(C37="A",'Aspectos PA'!$G$20,IF(C37="B",'Aspectos PA'!$J$20,IF(C37="c",'Aspectos PA'!$M$20)))</f>
        <v>0</v>
      </c>
      <c r="AN37" s="496">
        <f t="shared" si="12"/>
        <v>0</v>
      </c>
      <c r="AO37" s="444"/>
      <c r="AP37" s="499" t="b">
        <f>IF(C37="A",'Aspectos PA'!$G$21,IF(C37="B",'Aspectos PA'!$J$21,IF(C37="c",'Aspectos PA'!$M$21)))</f>
        <v>0</v>
      </c>
      <c r="AQ37" s="499">
        <f t="shared" si="13"/>
        <v>0</v>
      </c>
      <c r="AR37" s="445"/>
      <c r="AS37" s="502" t="b">
        <f>IF(C37="A",'Aspectos PA'!$G$22,IF(C37="B",'Aspectos PA'!$J$22,IF(C37="c",'Aspectos PA'!$M$22)))</f>
        <v>0</v>
      </c>
      <c r="AT37" s="502">
        <f t="shared" si="14"/>
        <v>0</v>
      </c>
      <c r="AU37" s="446"/>
      <c r="AV37" s="505" t="b">
        <f>IF(C37="A",'Aspectos PA'!$G$23,IF(C37="B",'Aspectos PA'!$J$23,IF(C37="c",'Aspectos PA'!$M$23)))</f>
        <v>0</v>
      </c>
      <c r="AW37" s="505">
        <f t="shared" si="15"/>
        <v>0</v>
      </c>
      <c r="AX37" s="509">
        <f t="shared" si="16"/>
        <v>0</v>
      </c>
      <c r="AY37" s="510">
        <f t="shared" si="0"/>
        <v>0</v>
      </c>
      <c r="AZ37" s="428"/>
      <c r="BA37" s="449"/>
    </row>
    <row r="38" spans="1:53" s="383" customFormat="1" ht="14.25" customHeight="1" x14ac:dyDescent="0.2">
      <c r="A38" s="430">
        <v>28</v>
      </c>
      <c r="B38" s="431"/>
      <c r="C38" s="432"/>
      <c r="D38" s="432"/>
      <c r="E38" s="433"/>
      <c r="F38" s="434"/>
      <c r="G38" s="435"/>
      <c r="H38" s="435"/>
      <c r="I38" s="435"/>
      <c r="J38" s="469" t="b">
        <f>IF(C38="A",IF(D38="T",'Aspectos PA'!$H$5, 'Aspectos PA'!$H$6),IF(C38="B",IF(D38="T",'Aspectos PA'!$K$5, 'Aspectos PA'!$K$6),IF(C38="c",IF(D38="T",'Aspectos PA'!$N$5, 'Aspectos PA'!$N$6))))</f>
        <v>0</v>
      </c>
      <c r="K38" s="469">
        <f t="shared" si="1"/>
        <v>0</v>
      </c>
      <c r="L38" s="436"/>
      <c r="M38" s="469" t="b">
        <f>IF(C38="A",IF(E38="d",'Aspectos PA'!$H$7, 'Aspectos PA'!$H$8),IF(C38="B",IF(E38="d",'Aspectos PA'!$K$7, 'Aspectos PA'!$K$8),IF(C38="c",IF(E38="d",'Aspectos PA'!$N$7, 'Aspectos PA'!$N$8))))</f>
        <v>0</v>
      </c>
      <c r="N38" s="469">
        <f t="shared" si="2"/>
        <v>0</v>
      </c>
      <c r="O38" s="436"/>
      <c r="P38" s="472" t="b">
        <f>IF(C38="A",IF(E38="d",'Aspectos PA'!$H$9, 'Aspectos PA'!$H$10),IF(C38="B",IF(E38="d",'Aspectos PA'!$K$9, 'Aspectos PA'!$K$10),IF(C38="c",IF(E38="d",'Aspectos PA'!$N$9, 'Aspectos PA'!$N$10))))</f>
        <v>0</v>
      </c>
      <c r="Q38" s="472">
        <f t="shared" si="3"/>
        <v>0</v>
      </c>
      <c r="R38" s="437"/>
      <c r="S38" s="475" t="b">
        <f>IF(C38="A",IF(D38="t",'Aspectos PA'!$H$11, 'Aspectos PA'!$H$12),IF(C38="B",IF(D38="t",'Aspectos PA'!$K$11, 'Aspectos PA'!$K$12),IF(C38="c",IF(D38="t",'Aspectos PA'!$N$11, 'Aspectos PA'!$N$12))))</f>
        <v>0</v>
      </c>
      <c r="T38" s="475">
        <f t="shared" si="4"/>
        <v>0</v>
      </c>
      <c r="U38" s="438"/>
      <c r="V38" s="478" t="b">
        <f>IF(C38="A",'Aspectos PA'!$G$13,IF(C38="B",'Aspectos PA'!$J$13,IF(C38="c",'Aspectos PA'!$M$13)))</f>
        <v>0</v>
      </c>
      <c r="W38" s="478">
        <f t="shared" si="5"/>
        <v>0</v>
      </c>
      <c r="X38" s="481">
        <f t="shared" si="6"/>
        <v>0</v>
      </c>
      <c r="Y38" s="439"/>
      <c r="Z38" s="484" t="b">
        <f>IF(C38="A",IF(D38="T",'Aspectos PA'!$H$14, 'Aspectos PA'!$H$15),IF(C38="B",IF(D38="T",'Aspectos PA'!$K$14, 'Aspectos PA'!$K$15),IF(C38="c",IF(D38="T",'Aspectos PA'!$N$14, 'Aspectos PA'!$N$15))))</f>
        <v>0</v>
      </c>
      <c r="AA38" s="484">
        <f t="shared" si="7"/>
        <v>0</v>
      </c>
      <c r="AB38" s="440"/>
      <c r="AC38" s="484" t="b">
        <f>IF(C38="A",IF(D38="T",'Aspectos PA'!$H$16, 'Aspectos PA'!$H$17),IF(C38="B",IF(D38="T",'Aspectos PA'!$K$16, 'Aspectos PA'!$K$17),IF(C38="c",IF(D38="T",'Aspectos PA'!$N$16, 'Aspectos PA'!$N$17))))</f>
        <v>0</v>
      </c>
      <c r="AD38" s="484">
        <f t="shared" si="8"/>
        <v>0</v>
      </c>
      <c r="AE38" s="487">
        <f t="shared" si="9"/>
        <v>0</v>
      </c>
      <c r="AF38" s="441"/>
      <c r="AG38" s="469" t="b">
        <f>IF(C38="A",'Aspectos PA'!$G$18,IF(C38="B",'Aspectos PA'!$J$18,IF(C38="c",'Aspectos PA'!$M$18)))</f>
        <v>0</v>
      </c>
      <c r="AH38" s="490">
        <f t="shared" si="10"/>
        <v>0</v>
      </c>
      <c r="AI38" s="442"/>
      <c r="AJ38" s="493" t="b">
        <f>IF(C38="A",'Aspectos PA'!$G$19,IF(C38="B",'Aspectos PA'!$J$19,IF(C38="c",'Aspectos PA'!$M$19)))</f>
        <v>0</v>
      </c>
      <c r="AK38" s="493">
        <f t="shared" si="11"/>
        <v>0</v>
      </c>
      <c r="AL38" s="443"/>
      <c r="AM38" s="496" t="b">
        <f>IF(C38="A",'Aspectos PA'!$G$20,IF(C38="B",'Aspectos PA'!$J$20,IF(C38="c",'Aspectos PA'!$M$20)))</f>
        <v>0</v>
      </c>
      <c r="AN38" s="496">
        <f t="shared" si="12"/>
        <v>0</v>
      </c>
      <c r="AO38" s="444"/>
      <c r="AP38" s="499" t="b">
        <f>IF(C38="A",'Aspectos PA'!$G$21,IF(C38="B",'Aspectos PA'!$J$21,IF(C38="c",'Aspectos PA'!$M$21)))</f>
        <v>0</v>
      </c>
      <c r="AQ38" s="499">
        <f t="shared" si="13"/>
        <v>0</v>
      </c>
      <c r="AR38" s="445"/>
      <c r="AS38" s="502" t="b">
        <f>IF(C38="A",'Aspectos PA'!$G$22,IF(C38="B",'Aspectos PA'!$J$22,IF(C38="c",'Aspectos PA'!$M$22)))</f>
        <v>0</v>
      </c>
      <c r="AT38" s="502">
        <f t="shared" si="14"/>
        <v>0</v>
      </c>
      <c r="AU38" s="446"/>
      <c r="AV38" s="505" t="b">
        <f>IF(C38="A",'Aspectos PA'!$G$23,IF(C38="B",'Aspectos PA'!$J$23,IF(C38="c",'Aspectos PA'!$M$23)))</f>
        <v>0</v>
      </c>
      <c r="AW38" s="505">
        <f t="shared" si="15"/>
        <v>0</v>
      </c>
      <c r="AX38" s="509">
        <f t="shared" si="16"/>
        <v>0</v>
      </c>
      <c r="AY38" s="510">
        <f t="shared" si="0"/>
        <v>0</v>
      </c>
      <c r="AZ38" s="428"/>
      <c r="BA38" s="449"/>
    </row>
    <row r="39" spans="1:53" s="383" customFormat="1" ht="14.25" customHeight="1" x14ac:dyDescent="0.2">
      <c r="A39" s="430">
        <v>29</v>
      </c>
      <c r="B39" s="431"/>
      <c r="C39" s="432"/>
      <c r="D39" s="448"/>
      <c r="E39" s="433"/>
      <c r="F39" s="434"/>
      <c r="G39" s="435"/>
      <c r="H39" s="435"/>
      <c r="I39" s="435"/>
      <c r="J39" s="469" t="b">
        <f>IF(C39="A",IF(D39="T",'Aspectos PA'!$H$5, 'Aspectos PA'!$H$6),IF(C39="B",IF(D39="T",'Aspectos PA'!$K$5, 'Aspectos PA'!$K$6),IF(C39="c",IF(D39="T",'Aspectos PA'!$N$5, 'Aspectos PA'!$N$6))))</f>
        <v>0</v>
      </c>
      <c r="K39" s="469">
        <f t="shared" si="1"/>
        <v>0</v>
      </c>
      <c r="L39" s="436"/>
      <c r="M39" s="469" t="b">
        <f>IF(C39="A",IF(E39="d",'Aspectos PA'!$H$7, 'Aspectos PA'!$H$8),IF(C39="B",IF(E39="d",'Aspectos PA'!$K$7, 'Aspectos PA'!$K$8),IF(C39="c",IF(E39="d",'Aspectos PA'!$N$7, 'Aspectos PA'!$N$8))))</f>
        <v>0</v>
      </c>
      <c r="N39" s="469">
        <f t="shared" si="2"/>
        <v>0</v>
      </c>
      <c r="O39" s="436"/>
      <c r="P39" s="472" t="b">
        <f>IF(C39="A",IF(E39="d",'Aspectos PA'!$H$9, 'Aspectos PA'!$H$10),IF(C39="B",IF(E39="d",'Aspectos PA'!$K$9, 'Aspectos PA'!$K$10),IF(C39="c",IF(E39="d",'Aspectos PA'!$N$9, 'Aspectos PA'!$N$10))))</f>
        <v>0</v>
      </c>
      <c r="Q39" s="472">
        <f t="shared" si="3"/>
        <v>0</v>
      </c>
      <c r="R39" s="437"/>
      <c r="S39" s="475" t="b">
        <f>IF(C39="A",IF(D39="t",'Aspectos PA'!$H$11, 'Aspectos PA'!$H$12),IF(C39="B",IF(D39="t",'Aspectos PA'!$K$11, 'Aspectos PA'!$K$12),IF(C39="c",IF(D39="t",'Aspectos PA'!$N$11, 'Aspectos PA'!$N$12))))</f>
        <v>0</v>
      </c>
      <c r="T39" s="475">
        <f t="shared" si="4"/>
        <v>0</v>
      </c>
      <c r="U39" s="438"/>
      <c r="V39" s="478" t="b">
        <f>IF(C39="A",'Aspectos PA'!$G$13,IF(C39="B",'Aspectos PA'!$J$13,IF(C39="c",'Aspectos PA'!$M$13)))</f>
        <v>0</v>
      </c>
      <c r="W39" s="478">
        <f t="shared" si="5"/>
        <v>0</v>
      </c>
      <c r="X39" s="481">
        <f t="shared" si="6"/>
        <v>0</v>
      </c>
      <c r="Y39" s="439"/>
      <c r="Z39" s="484" t="b">
        <f>IF(C39="A",IF(D39="T",'Aspectos PA'!$H$14, 'Aspectos PA'!$H$15),IF(C39="B",IF(D39="T",'Aspectos PA'!$K$14, 'Aspectos PA'!$K$15),IF(C39="c",IF(D39="T",'Aspectos PA'!$N$14, 'Aspectos PA'!$N$15))))</f>
        <v>0</v>
      </c>
      <c r="AA39" s="484">
        <f t="shared" si="7"/>
        <v>0</v>
      </c>
      <c r="AB39" s="440"/>
      <c r="AC39" s="484" t="b">
        <f>IF(C39="A",IF(D39="T",'Aspectos PA'!$H$16, 'Aspectos PA'!$H$17),IF(C39="B",IF(D39="T",'Aspectos PA'!$K$16, 'Aspectos PA'!$K$17),IF(C39="c",IF(D39="T",'Aspectos PA'!$N$16, 'Aspectos PA'!$N$17))))</f>
        <v>0</v>
      </c>
      <c r="AD39" s="484">
        <f t="shared" si="8"/>
        <v>0</v>
      </c>
      <c r="AE39" s="487">
        <f t="shared" si="9"/>
        <v>0</v>
      </c>
      <c r="AF39" s="441"/>
      <c r="AG39" s="469" t="b">
        <f>IF(C39="A",'Aspectos PA'!$G$18,IF(C39="B",'Aspectos PA'!$J$18,IF(C39="c",'Aspectos PA'!$M$18)))</f>
        <v>0</v>
      </c>
      <c r="AH39" s="490">
        <f t="shared" si="10"/>
        <v>0</v>
      </c>
      <c r="AI39" s="442"/>
      <c r="AJ39" s="493" t="b">
        <f>IF(C39="A",'Aspectos PA'!$G$19,IF(C39="B",'Aspectos PA'!$J$19,IF(C39="c",'Aspectos PA'!$M$19)))</f>
        <v>0</v>
      </c>
      <c r="AK39" s="493">
        <f t="shared" si="11"/>
        <v>0</v>
      </c>
      <c r="AL39" s="443"/>
      <c r="AM39" s="496" t="b">
        <f>IF(C39="A",'Aspectos PA'!$G$20,IF(C39="B",'Aspectos PA'!$J$20,IF(C39="c",'Aspectos PA'!$M$20)))</f>
        <v>0</v>
      </c>
      <c r="AN39" s="496">
        <f t="shared" si="12"/>
        <v>0</v>
      </c>
      <c r="AO39" s="444"/>
      <c r="AP39" s="499" t="b">
        <f>IF(C39="A",'Aspectos PA'!$G$21,IF(C39="B",'Aspectos PA'!$J$21,IF(C39="c",'Aspectos PA'!$M$21)))</f>
        <v>0</v>
      </c>
      <c r="AQ39" s="499">
        <f t="shared" si="13"/>
        <v>0</v>
      </c>
      <c r="AR39" s="445"/>
      <c r="AS39" s="502" t="b">
        <f>IF(C39="A",'Aspectos PA'!$G$22,IF(C39="B",'Aspectos PA'!$J$22,IF(C39="c",'Aspectos PA'!$M$22)))</f>
        <v>0</v>
      </c>
      <c r="AT39" s="502">
        <f t="shared" si="14"/>
        <v>0</v>
      </c>
      <c r="AU39" s="446"/>
      <c r="AV39" s="505" t="b">
        <f>IF(C39="A",'Aspectos PA'!$G$23,IF(C39="B",'Aspectos PA'!$J$23,IF(C39="c",'Aspectos PA'!$M$23)))</f>
        <v>0</v>
      </c>
      <c r="AW39" s="505">
        <f t="shared" si="15"/>
        <v>0</v>
      </c>
      <c r="AX39" s="509">
        <f t="shared" si="16"/>
        <v>0</v>
      </c>
      <c r="AY39" s="510">
        <f t="shared" si="0"/>
        <v>0</v>
      </c>
      <c r="AZ39" s="428"/>
      <c r="BA39" s="449"/>
    </row>
    <row r="40" spans="1:53" s="383" customFormat="1" ht="14.25" customHeight="1" x14ac:dyDescent="0.2">
      <c r="A40" s="430">
        <v>30</v>
      </c>
      <c r="B40" s="431"/>
      <c r="C40" s="432"/>
      <c r="D40" s="432"/>
      <c r="E40" s="433"/>
      <c r="F40" s="434"/>
      <c r="G40" s="435"/>
      <c r="H40" s="435"/>
      <c r="I40" s="435"/>
      <c r="J40" s="469" t="b">
        <f>IF(C40="A",IF(D40="T",'Aspectos PA'!$H$5, 'Aspectos PA'!$H$6),IF(C40="B",IF(D40="T",'Aspectos PA'!$K$5, 'Aspectos PA'!$K$6),IF(C40="c",IF(D40="T",'Aspectos PA'!$N$5, 'Aspectos PA'!$N$6))))</f>
        <v>0</v>
      </c>
      <c r="K40" s="469">
        <f t="shared" si="1"/>
        <v>0</v>
      </c>
      <c r="L40" s="436"/>
      <c r="M40" s="469" t="b">
        <f>IF(C40="A",IF(E40="d",'Aspectos PA'!$H$7, 'Aspectos PA'!$H$8),IF(C40="B",IF(E40="d",'Aspectos PA'!$K$7, 'Aspectos PA'!$K$8),IF(C40="c",IF(E40="d",'Aspectos PA'!$N$7, 'Aspectos PA'!$N$8))))</f>
        <v>0</v>
      </c>
      <c r="N40" s="469">
        <f t="shared" si="2"/>
        <v>0</v>
      </c>
      <c r="O40" s="436"/>
      <c r="P40" s="472" t="b">
        <f>IF(C40="A",IF(E40="d",'Aspectos PA'!$H$9, 'Aspectos PA'!$H$10),IF(C40="B",IF(E40="d",'Aspectos PA'!$K$9, 'Aspectos PA'!$K$10),IF(C40="c",IF(E40="d",'Aspectos PA'!$N$9, 'Aspectos PA'!$N$10))))</f>
        <v>0</v>
      </c>
      <c r="Q40" s="472">
        <f t="shared" si="3"/>
        <v>0</v>
      </c>
      <c r="R40" s="437"/>
      <c r="S40" s="475" t="b">
        <f>IF(C40="A",IF(D40="t",'Aspectos PA'!$H$11, 'Aspectos PA'!$H$12),IF(C40="B",IF(D40="t",'Aspectos PA'!$K$11, 'Aspectos PA'!$K$12),IF(C40="c",IF(D40="t",'Aspectos PA'!$N$11, 'Aspectos PA'!$N$12))))</f>
        <v>0</v>
      </c>
      <c r="T40" s="475">
        <f t="shared" si="4"/>
        <v>0</v>
      </c>
      <c r="U40" s="438"/>
      <c r="V40" s="478" t="b">
        <f>IF(C40="A",'Aspectos PA'!$G$13,IF(C40="B",'Aspectos PA'!$J$13,IF(C40="c",'Aspectos PA'!$M$13)))</f>
        <v>0</v>
      </c>
      <c r="W40" s="478">
        <f t="shared" si="5"/>
        <v>0</v>
      </c>
      <c r="X40" s="481">
        <f t="shared" si="6"/>
        <v>0</v>
      </c>
      <c r="Y40" s="439"/>
      <c r="Z40" s="484" t="b">
        <f>IF(C40="A",IF(D40="T",'Aspectos PA'!$H$14, 'Aspectos PA'!$H$15),IF(C40="B",IF(D40="T",'Aspectos PA'!$K$14, 'Aspectos PA'!$K$15),IF(C40="c",IF(D40="T",'Aspectos PA'!$N$14, 'Aspectos PA'!$N$15))))</f>
        <v>0</v>
      </c>
      <c r="AA40" s="484">
        <f t="shared" si="7"/>
        <v>0</v>
      </c>
      <c r="AB40" s="440"/>
      <c r="AC40" s="484" t="b">
        <f>IF(C40="A",IF(D40="T",'Aspectos PA'!$H$16, 'Aspectos PA'!$H$17),IF(C40="B",IF(D40="T",'Aspectos PA'!$K$16, 'Aspectos PA'!$K$17),IF(C40="c",IF(D40="T",'Aspectos PA'!$N$16, 'Aspectos PA'!$N$17))))</f>
        <v>0</v>
      </c>
      <c r="AD40" s="484">
        <f t="shared" si="8"/>
        <v>0</v>
      </c>
      <c r="AE40" s="487">
        <f t="shared" si="9"/>
        <v>0</v>
      </c>
      <c r="AF40" s="441"/>
      <c r="AG40" s="469" t="b">
        <f>IF(C40="A",'Aspectos PA'!$G$18,IF(C40="B",'Aspectos PA'!$J$18,IF(C40="c",'Aspectos PA'!$M$18)))</f>
        <v>0</v>
      </c>
      <c r="AH40" s="490">
        <f t="shared" si="10"/>
        <v>0</v>
      </c>
      <c r="AI40" s="442"/>
      <c r="AJ40" s="493" t="b">
        <f>IF(C40="A",'Aspectos PA'!$G$19,IF(C40="B",'Aspectos PA'!$J$19,IF(C40="c",'Aspectos PA'!$M$19)))</f>
        <v>0</v>
      </c>
      <c r="AK40" s="493">
        <f t="shared" si="11"/>
        <v>0</v>
      </c>
      <c r="AL40" s="443"/>
      <c r="AM40" s="496" t="b">
        <f>IF(C40="A",'Aspectos PA'!$G$20,IF(C40="B",'Aspectos PA'!$J$20,IF(C40="c",'Aspectos PA'!$M$20)))</f>
        <v>0</v>
      </c>
      <c r="AN40" s="496">
        <f t="shared" si="12"/>
        <v>0</v>
      </c>
      <c r="AO40" s="444"/>
      <c r="AP40" s="499" t="b">
        <f>IF(C40="A",'Aspectos PA'!$G$21,IF(C40="B",'Aspectos PA'!$J$21,IF(C40="c",'Aspectos PA'!$M$21)))</f>
        <v>0</v>
      </c>
      <c r="AQ40" s="499">
        <f t="shared" si="13"/>
        <v>0</v>
      </c>
      <c r="AR40" s="445"/>
      <c r="AS40" s="502" t="b">
        <f>IF(C40="A",'Aspectos PA'!$G$22,IF(C40="B",'Aspectos PA'!$J$22,IF(C40="c",'Aspectos PA'!$M$22)))</f>
        <v>0</v>
      </c>
      <c r="AT40" s="502">
        <f t="shared" si="14"/>
        <v>0</v>
      </c>
      <c r="AU40" s="446"/>
      <c r="AV40" s="505" t="b">
        <f>IF(C40="A",'Aspectos PA'!$G$23,IF(C40="B",'Aspectos PA'!$J$23,IF(C40="c",'Aspectos PA'!$M$23)))</f>
        <v>0</v>
      </c>
      <c r="AW40" s="505">
        <f t="shared" si="15"/>
        <v>0</v>
      </c>
      <c r="AX40" s="509">
        <f t="shared" si="16"/>
        <v>0</v>
      </c>
      <c r="AY40" s="510">
        <f t="shared" si="0"/>
        <v>0</v>
      </c>
      <c r="AZ40" s="428"/>
      <c r="BA40" s="449"/>
    </row>
    <row r="41" spans="1:53" s="383" customFormat="1" ht="14.25" customHeight="1" x14ac:dyDescent="0.2">
      <c r="A41" s="430">
        <v>31</v>
      </c>
      <c r="B41" s="431"/>
      <c r="C41" s="432"/>
      <c r="D41" s="432"/>
      <c r="E41" s="433"/>
      <c r="F41" s="434"/>
      <c r="G41" s="435"/>
      <c r="H41" s="435"/>
      <c r="I41" s="435"/>
      <c r="J41" s="469" t="b">
        <f>IF(C41="A",IF(D41="T",'Aspectos PA'!$H$5, 'Aspectos PA'!$H$6),IF(C41="B",IF(D41="T",'Aspectos PA'!$K$5, 'Aspectos PA'!$K$6),IF(C41="c",IF(D41="T",'Aspectos PA'!$N$5, 'Aspectos PA'!$N$6))))</f>
        <v>0</v>
      </c>
      <c r="K41" s="469">
        <f t="shared" si="1"/>
        <v>0</v>
      </c>
      <c r="L41" s="436"/>
      <c r="M41" s="469" t="b">
        <f>IF(C41="A",IF(E41="d",'Aspectos PA'!$H$7, 'Aspectos PA'!$H$8),IF(C41="B",IF(E41="d",'Aspectos PA'!$K$7, 'Aspectos PA'!$K$8),IF(C41="c",IF(E41="d",'Aspectos PA'!$N$7, 'Aspectos PA'!$N$8))))</f>
        <v>0</v>
      </c>
      <c r="N41" s="469">
        <f t="shared" si="2"/>
        <v>0</v>
      </c>
      <c r="O41" s="436"/>
      <c r="P41" s="472" t="b">
        <f>IF(C41="A",IF(E41="d",'Aspectos PA'!$H$9, 'Aspectos PA'!$H$10),IF(C41="B",IF(E41="d",'Aspectos PA'!$K$9, 'Aspectos PA'!$K$10),IF(C41="c",IF(E41="d",'Aspectos PA'!$N$9, 'Aspectos PA'!$N$10))))</f>
        <v>0</v>
      </c>
      <c r="Q41" s="472">
        <f t="shared" si="3"/>
        <v>0</v>
      </c>
      <c r="R41" s="437"/>
      <c r="S41" s="475" t="b">
        <f>IF(C41="A",IF(D41="t",'Aspectos PA'!$H$11, 'Aspectos PA'!$H$12),IF(C41="B",IF(D41="t",'Aspectos PA'!$K$11, 'Aspectos PA'!$K$12),IF(C41="c",IF(D41="t",'Aspectos PA'!$N$11, 'Aspectos PA'!$N$12))))</f>
        <v>0</v>
      </c>
      <c r="T41" s="475">
        <f t="shared" si="4"/>
        <v>0</v>
      </c>
      <c r="U41" s="438"/>
      <c r="V41" s="478" t="b">
        <f>IF(C41="A",'Aspectos PA'!$G$13,IF(C41="B",'Aspectos PA'!$J$13,IF(C41="c",'Aspectos PA'!$M$13)))</f>
        <v>0</v>
      </c>
      <c r="W41" s="478">
        <f t="shared" si="5"/>
        <v>0</v>
      </c>
      <c r="X41" s="481">
        <f t="shared" si="6"/>
        <v>0</v>
      </c>
      <c r="Y41" s="439"/>
      <c r="Z41" s="484" t="b">
        <f>IF(C41="A",IF(D41="T",'Aspectos PA'!$H$14, 'Aspectos PA'!$H$15),IF(C41="B",IF(D41="T",'Aspectos PA'!$K$14, 'Aspectos PA'!$K$15),IF(C41="c",IF(D41="T",'Aspectos PA'!$N$14, 'Aspectos PA'!$N$15))))</f>
        <v>0</v>
      </c>
      <c r="AA41" s="484">
        <f t="shared" si="7"/>
        <v>0</v>
      </c>
      <c r="AB41" s="440"/>
      <c r="AC41" s="484" t="b">
        <f>IF(C41="A",IF(D41="T",'Aspectos PA'!$H$16, 'Aspectos PA'!$H$17),IF(C41="B",IF(D41="T",'Aspectos PA'!$K$16, 'Aspectos PA'!$K$17),IF(C41="c",IF(D41="T",'Aspectos PA'!$N$16, 'Aspectos PA'!$N$17))))</f>
        <v>0</v>
      </c>
      <c r="AD41" s="484">
        <f t="shared" si="8"/>
        <v>0</v>
      </c>
      <c r="AE41" s="487">
        <f t="shared" si="9"/>
        <v>0</v>
      </c>
      <c r="AF41" s="441"/>
      <c r="AG41" s="469" t="b">
        <f>IF(C41="A",'Aspectos PA'!$G$18,IF(C41="B",'Aspectos PA'!$J$18,IF(C41="c",'Aspectos PA'!$M$18)))</f>
        <v>0</v>
      </c>
      <c r="AH41" s="490">
        <f t="shared" si="10"/>
        <v>0</v>
      </c>
      <c r="AI41" s="442"/>
      <c r="AJ41" s="493" t="b">
        <f>IF(C41="A",'Aspectos PA'!$G$19,IF(C41="B",'Aspectos PA'!$J$19,IF(C41="c",'Aspectos PA'!$M$19)))</f>
        <v>0</v>
      </c>
      <c r="AK41" s="493">
        <f t="shared" si="11"/>
        <v>0</v>
      </c>
      <c r="AL41" s="443"/>
      <c r="AM41" s="496" t="b">
        <f>IF(C41="A",'Aspectos PA'!$G$20,IF(C41="B",'Aspectos PA'!$J$20,IF(C41="c",'Aspectos PA'!$M$20)))</f>
        <v>0</v>
      </c>
      <c r="AN41" s="496">
        <f t="shared" si="12"/>
        <v>0</v>
      </c>
      <c r="AO41" s="444"/>
      <c r="AP41" s="499" t="b">
        <f>IF(C41="A",'Aspectos PA'!$G$21,IF(C41="B",'Aspectos PA'!$J$21,IF(C41="c",'Aspectos PA'!$M$21)))</f>
        <v>0</v>
      </c>
      <c r="AQ41" s="499">
        <f t="shared" si="13"/>
        <v>0</v>
      </c>
      <c r="AR41" s="445"/>
      <c r="AS41" s="502" t="b">
        <f>IF(C41="A",'Aspectos PA'!$G$22,IF(C41="B",'Aspectos PA'!$J$22,IF(C41="c",'Aspectos PA'!$M$22)))</f>
        <v>0</v>
      </c>
      <c r="AT41" s="502">
        <f t="shared" si="14"/>
        <v>0</v>
      </c>
      <c r="AU41" s="446"/>
      <c r="AV41" s="505" t="b">
        <f>IF(C41="A",'Aspectos PA'!$G$23,IF(C41="B",'Aspectos PA'!$J$23,IF(C41="c",'Aspectos PA'!$M$23)))</f>
        <v>0</v>
      </c>
      <c r="AW41" s="505">
        <f t="shared" si="15"/>
        <v>0</v>
      </c>
      <c r="AX41" s="509">
        <f t="shared" si="16"/>
        <v>0</v>
      </c>
      <c r="AY41" s="510">
        <f t="shared" si="0"/>
        <v>0</v>
      </c>
      <c r="AZ41" s="428"/>
      <c r="BA41" s="449"/>
    </row>
    <row r="42" spans="1:53" s="383" customFormat="1" ht="14.25" customHeight="1" x14ac:dyDescent="0.2">
      <c r="A42" s="430">
        <v>32</v>
      </c>
      <c r="B42" s="431"/>
      <c r="C42" s="432"/>
      <c r="D42" s="432"/>
      <c r="E42" s="433"/>
      <c r="F42" s="434"/>
      <c r="G42" s="435"/>
      <c r="H42" s="435"/>
      <c r="I42" s="435"/>
      <c r="J42" s="469" t="b">
        <f>IF(C42="A",IF(D42="T",'Aspectos PA'!$H$5, 'Aspectos PA'!$H$6),IF(C42="B",IF(D42="T",'Aspectos PA'!$K$5, 'Aspectos PA'!$K$6),IF(C42="c",IF(D42="T",'Aspectos PA'!$N$5, 'Aspectos PA'!$N$6))))</f>
        <v>0</v>
      </c>
      <c r="K42" s="469">
        <f t="shared" si="1"/>
        <v>0</v>
      </c>
      <c r="L42" s="436"/>
      <c r="M42" s="469" t="b">
        <f>IF(C42="A",IF(E42="d",'Aspectos PA'!$H$7, 'Aspectos PA'!$H$8),IF(C42="B",IF(E42="d",'Aspectos PA'!$K$7, 'Aspectos PA'!$K$8),IF(C42="c",IF(E42="d",'Aspectos PA'!$N$7, 'Aspectos PA'!$N$8))))</f>
        <v>0</v>
      </c>
      <c r="N42" s="469">
        <f t="shared" si="2"/>
        <v>0</v>
      </c>
      <c r="O42" s="436"/>
      <c r="P42" s="472" t="b">
        <f>IF(C42="A",IF(E42="d",'Aspectos PA'!$H$9, 'Aspectos PA'!$H$10),IF(C42="B",IF(E42="d",'Aspectos PA'!$K$9, 'Aspectos PA'!$K$10),IF(C42="c",IF(E42="d",'Aspectos PA'!$N$9, 'Aspectos PA'!$N$10))))</f>
        <v>0</v>
      </c>
      <c r="Q42" s="472">
        <f t="shared" si="3"/>
        <v>0</v>
      </c>
      <c r="R42" s="437"/>
      <c r="S42" s="475" t="b">
        <f>IF(C42="A",IF(D42="t",'Aspectos PA'!$H$11, 'Aspectos PA'!$H$12),IF(C42="B",IF(D42="t",'Aspectos PA'!$K$11, 'Aspectos PA'!$K$12),IF(C42="c",IF(D42="t",'Aspectos PA'!$N$11, 'Aspectos PA'!$N$12))))</f>
        <v>0</v>
      </c>
      <c r="T42" s="475">
        <f t="shared" si="4"/>
        <v>0</v>
      </c>
      <c r="U42" s="438"/>
      <c r="V42" s="478" t="b">
        <f>IF(C42="A",'Aspectos PA'!$G$13,IF(C42="B",'Aspectos PA'!$J$13,IF(C42="c",'Aspectos PA'!$M$13)))</f>
        <v>0</v>
      </c>
      <c r="W42" s="478">
        <f t="shared" si="5"/>
        <v>0</v>
      </c>
      <c r="X42" s="481">
        <f t="shared" si="6"/>
        <v>0</v>
      </c>
      <c r="Y42" s="439"/>
      <c r="Z42" s="484" t="b">
        <f>IF(C42="A",IF(D42="T",'Aspectos PA'!$H$14, 'Aspectos PA'!$H$15),IF(C42="B",IF(D42="T",'Aspectos PA'!$K$14, 'Aspectos PA'!$K$15),IF(C42="c",IF(D42="T",'Aspectos PA'!$N$14, 'Aspectos PA'!$N$15))))</f>
        <v>0</v>
      </c>
      <c r="AA42" s="484">
        <f t="shared" si="7"/>
        <v>0</v>
      </c>
      <c r="AB42" s="440"/>
      <c r="AC42" s="484" t="b">
        <f>IF(C42="A",IF(D42="T",'Aspectos PA'!$H$16, 'Aspectos PA'!$H$17),IF(C42="B",IF(D42="T",'Aspectos PA'!$K$16, 'Aspectos PA'!$K$17),IF(C42="c",IF(D42="T",'Aspectos PA'!$N$16, 'Aspectos PA'!$N$17))))</f>
        <v>0</v>
      </c>
      <c r="AD42" s="484">
        <f t="shared" si="8"/>
        <v>0</v>
      </c>
      <c r="AE42" s="487">
        <f t="shared" si="9"/>
        <v>0</v>
      </c>
      <c r="AF42" s="441"/>
      <c r="AG42" s="469" t="b">
        <f>IF(C42="A",'Aspectos PA'!$G$18,IF(C42="B",'Aspectos PA'!$J$18,IF(C42="c",'Aspectos PA'!$M$18)))</f>
        <v>0</v>
      </c>
      <c r="AH42" s="490">
        <f t="shared" si="10"/>
        <v>0</v>
      </c>
      <c r="AI42" s="442"/>
      <c r="AJ42" s="493" t="b">
        <f>IF(C42="A",'Aspectos PA'!$G$19,IF(C42="B",'Aspectos PA'!$J$19,IF(C42="c",'Aspectos PA'!$M$19)))</f>
        <v>0</v>
      </c>
      <c r="AK42" s="493">
        <f t="shared" si="11"/>
        <v>0</v>
      </c>
      <c r="AL42" s="443"/>
      <c r="AM42" s="496" t="b">
        <f>IF(C42="A",'Aspectos PA'!$G$20,IF(C42="B",'Aspectos PA'!$J$20,IF(C42="c",'Aspectos PA'!$M$20)))</f>
        <v>0</v>
      </c>
      <c r="AN42" s="496">
        <f t="shared" si="12"/>
        <v>0</v>
      </c>
      <c r="AO42" s="444"/>
      <c r="AP42" s="499" t="b">
        <f>IF(C42="A",'Aspectos PA'!$G$21,IF(C42="B",'Aspectos PA'!$J$21,IF(C42="c",'Aspectos PA'!$M$21)))</f>
        <v>0</v>
      </c>
      <c r="AQ42" s="499">
        <f t="shared" si="13"/>
        <v>0</v>
      </c>
      <c r="AR42" s="445"/>
      <c r="AS42" s="502" t="b">
        <f>IF(C42="A",'Aspectos PA'!$G$22,IF(C42="B",'Aspectos PA'!$J$22,IF(C42="c",'Aspectos PA'!$M$22)))</f>
        <v>0</v>
      </c>
      <c r="AT42" s="502">
        <f t="shared" si="14"/>
        <v>0</v>
      </c>
      <c r="AU42" s="446"/>
      <c r="AV42" s="505" t="b">
        <f>IF(C42="A",'Aspectos PA'!$G$23,IF(C42="B",'Aspectos PA'!$J$23,IF(C42="c",'Aspectos PA'!$M$23)))</f>
        <v>0</v>
      </c>
      <c r="AW42" s="505">
        <f t="shared" si="15"/>
        <v>0</v>
      </c>
      <c r="AX42" s="509">
        <f t="shared" si="16"/>
        <v>0</v>
      </c>
      <c r="AY42" s="510">
        <f t="shared" si="0"/>
        <v>0</v>
      </c>
      <c r="AZ42" s="428"/>
      <c r="BA42" s="449"/>
    </row>
    <row r="43" spans="1:53" s="383" customFormat="1" x14ac:dyDescent="0.2">
      <c r="A43" s="430">
        <v>33</v>
      </c>
      <c r="B43" s="431"/>
      <c r="C43" s="432"/>
      <c r="D43" s="448"/>
      <c r="E43" s="433"/>
      <c r="F43" s="434"/>
      <c r="G43" s="435"/>
      <c r="H43" s="435"/>
      <c r="I43" s="435"/>
      <c r="J43" s="469" t="b">
        <f>IF(C43="A",IF(D43="T",'Aspectos PA'!$H$5, 'Aspectos PA'!$H$6),IF(C43="B",IF(D43="T",'Aspectos PA'!$K$5, 'Aspectos PA'!$K$6),IF(C43="c",IF(D43="T",'Aspectos PA'!$N$5, 'Aspectos PA'!$N$6))))</f>
        <v>0</v>
      </c>
      <c r="K43" s="469">
        <f t="shared" si="1"/>
        <v>0</v>
      </c>
      <c r="L43" s="436"/>
      <c r="M43" s="469" t="b">
        <f>IF(C43="A",IF(E43="d",'Aspectos PA'!$H$7, 'Aspectos PA'!$H$8),IF(C43="B",IF(E43="d",'Aspectos PA'!$K$7, 'Aspectos PA'!$K$8),IF(C43="c",IF(E43="d",'Aspectos PA'!$N$7, 'Aspectos PA'!$N$8))))</f>
        <v>0</v>
      </c>
      <c r="N43" s="469">
        <f t="shared" si="2"/>
        <v>0</v>
      </c>
      <c r="O43" s="436"/>
      <c r="P43" s="472" t="b">
        <f>IF(C43="A",IF(E43="d",'Aspectos PA'!$H$9, 'Aspectos PA'!$H$10),IF(C43="B",IF(E43="d",'Aspectos PA'!$K$9, 'Aspectos PA'!$K$10),IF(C43="c",IF(E43="d",'Aspectos PA'!$N$9, 'Aspectos PA'!$N$10))))</f>
        <v>0</v>
      </c>
      <c r="Q43" s="472">
        <f t="shared" si="3"/>
        <v>0</v>
      </c>
      <c r="R43" s="437"/>
      <c r="S43" s="475" t="b">
        <f>IF(C43="A",IF(D43="t",'Aspectos PA'!$H$11, 'Aspectos PA'!$H$12),IF(C43="B",IF(D43="t",'Aspectos PA'!$K$11, 'Aspectos PA'!$K$12),IF(C43="c",IF(D43="t",'Aspectos PA'!$N$11, 'Aspectos PA'!$N$12))))</f>
        <v>0</v>
      </c>
      <c r="T43" s="475">
        <f t="shared" si="4"/>
        <v>0</v>
      </c>
      <c r="U43" s="438"/>
      <c r="V43" s="478" t="b">
        <f>IF(C43="A",'Aspectos PA'!$G$13,IF(C43="B",'Aspectos PA'!$J$13,IF(C43="c",'Aspectos PA'!$M$13)))</f>
        <v>0</v>
      </c>
      <c r="W43" s="478">
        <f t="shared" si="5"/>
        <v>0</v>
      </c>
      <c r="X43" s="481">
        <f t="shared" si="6"/>
        <v>0</v>
      </c>
      <c r="Y43" s="439"/>
      <c r="Z43" s="484" t="b">
        <f>IF(C43="A",IF(D43="T",'Aspectos PA'!$H$14, 'Aspectos PA'!$H$15),IF(C43="B",IF(D43="T",'Aspectos PA'!$K$14, 'Aspectos PA'!$K$15),IF(C43="c",IF(D43="T",'Aspectos PA'!$N$14, 'Aspectos PA'!$N$15))))</f>
        <v>0</v>
      </c>
      <c r="AA43" s="484">
        <f t="shared" si="7"/>
        <v>0</v>
      </c>
      <c r="AB43" s="440"/>
      <c r="AC43" s="484" t="b">
        <f>IF(C43="A",IF(D43="T",'Aspectos PA'!$H$16, 'Aspectos PA'!$H$17),IF(C43="B",IF(D43="T",'Aspectos PA'!$K$16, 'Aspectos PA'!$K$17),IF(C43="c",IF(D43="T",'Aspectos PA'!$N$16, 'Aspectos PA'!$N$17))))</f>
        <v>0</v>
      </c>
      <c r="AD43" s="484">
        <f t="shared" si="8"/>
        <v>0</v>
      </c>
      <c r="AE43" s="487">
        <f t="shared" si="9"/>
        <v>0</v>
      </c>
      <c r="AF43" s="441"/>
      <c r="AG43" s="469" t="b">
        <f>IF(C43="A",'Aspectos PA'!$G$18,IF(C43="B",'Aspectos PA'!$J$18,IF(C43="c",'Aspectos PA'!$M$18)))</f>
        <v>0</v>
      </c>
      <c r="AH43" s="490">
        <f t="shared" si="10"/>
        <v>0</v>
      </c>
      <c r="AI43" s="442"/>
      <c r="AJ43" s="493" t="b">
        <f>IF(C43="A",'Aspectos PA'!$G$19,IF(C43="B",'Aspectos PA'!$J$19,IF(C43="c",'Aspectos PA'!$M$19)))</f>
        <v>0</v>
      </c>
      <c r="AK43" s="493">
        <f t="shared" si="11"/>
        <v>0</v>
      </c>
      <c r="AL43" s="443"/>
      <c r="AM43" s="496" t="b">
        <f>IF(C43="A",'Aspectos PA'!$G$20,IF(C43="B",'Aspectos PA'!$J$20,IF(C43="c",'Aspectos PA'!$M$20)))</f>
        <v>0</v>
      </c>
      <c r="AN43" s="496">
        <f t="shared" si="12"/>
        <v>0</v>
      </c>
      <c r="AO43" s="444"/>
      <c r="AP43" s="499" t="b">
        <f>IF(C43="A",'Aspectos PA'!$G$21,IF(C43="B",'Aspectos PA'!$J$21,IF(C43="c",'Aspectos PA'!$M$21)))</f>
        <v>0</v>
      </c>
      <c r="AQ43" s="499">
        <f t="shared" si="13"/>
        <v>0</v>
      </c>
      <c r="AR43" s="445"/>
      <c r="AS43" s="502" t="b">
        <f>IF(C43="A",'Aspectos PA'!$G$22,IF(C43="B",'Aspectos PA'!$J$22,IF(C43="c",'Aspectos PA'!$M$22)))</f>
        <v>0</v>
      </c>
      <c r="AT43" s="502">
        <f t="shared" si="14"/>
        <v>0</v>
      </c>
      <c r="AU43" s="446"/>
      <c r="AV43" s="505" t="b">
        <f>IF(C43="A",'Aspectos PA'!$G$23,IF(C43="B",'Aspectos PA'!$J$23,IF(C43="c",'Aspectos PA'!$M$23)))</f>
        <v>0</v>
      </c>
      <c r="AW43" s="505">
        <f t="shared" si="15"/>
        <v>0</v>
      </c>
      <c r="AX43" s="509">
        <f t="shared" si="16"/>
        <v>0</v>
      </c>
      <c r="AY43" s="510">
        <f t="shared" si="0"/>
        <v>0</v>
      </c>
      <c r="AZ43" s="428"/>
      <c r="BA43" s="449"/>
    </row>
    <row r="44" spans="1:53" x14ac:dyDescent="0.2">
      <c r="A44" s="430">
        <v>34</v>
      </c>
      <c r="B44" s="431"/>
      <c r="C44" s="432"/>
      <c r="D44" s="432"/>
      <c r="E44" s="433"/>
      <c r="F44" s="434"/>
      <c r="G44" s="435"/>
      <c r="H44" s="435"/>
      <c r="I44" s="435"/>
      <c r="J44" s="469" t="b">
        <f>IF(C44="A",IF(D44="T",'Aspectos PA'!$H$5, 'Aspectos PA'!$H$6),IF(C44="B",IF(D44="T",'Aspectos PA'!$K$5, 'Aspectos PA'!$K$6),IF(C44="c",IF(D44="T",'Aspectos PA'!$N$5, 'Aspectos PA'!$N$6))))</f>
        <v>0</v>
      </c>
      <c r="K44" s="469">
        <f t="shared" ref="K44:K46" si="17">((SUM(F44:G44,H44:I44))*J44)/COUNTA($F$10:$I$10)</f>
        <v>0</v>
      </c>
      <c r="L44" s="436"/>
      <c r="M44" s="469" t="b">
        <f>IF(C44="A",IF(E44="d",'Aspectos PA'!$H$7, 'Aspectos PA'!$H$8),IF(C44="B",IF(E44="d",'Aspectos PA'!$K$7, 'Aspectos PA'!$K$8),IF(C44="c",IF(E44="d",'Aspectos PA'!$N$7, 'Aspectos PA'!$N$8))))</f>
        <v>0</v>
      </c>
      <c r="N44" s="469">
        <f t="shared" ref="N44:N46" si="18">(L44*M44)/10</f>
        <v>0</v>
      </c>
      <c r="O44" s="436"/>
      <c r="P44" s="472" t="b">
        <f>IF(C44="A",IF(E44="d",'Aspectos PA'!$H$9, 'Aspectos PA'!$H$10),IF(C44="B",IF(E44="d",'Aspectos PA'!$K$9, 'Aspectos PA'!$K$10),IF(C44="c",IF(E44="d",'Aspectos PA'!$N$9, 'Aspectos PA'!$N$10))))</f>
        <v>0</v>
      </c>
      <c r="Q44" s="472">
        <f t="shared" si="3"/>
        <v>0</v>
      </c>
      <c r="R44" s="437"/>
      <c r="S44" s="475" t="b">
        <f>IF(C44="A",IF(D44="t",'Aspectos PA'!$H$11, 'Aspectos PA'!$H$12),IF(C44="B",IF(D44="t",'Aspectos PA'!$K$11, 'Aspectos PA'!$K$12),IF(C44="c",IF(D44="t",'Aspectos PA'!$N$11, 'Aspectos PA'!$N$12))))</f>
        <v>0</v>
      </c>
      <c r="T44" s="475">
        <f t="shared" si="4"/>
        <v>0</v>
      </c>
      <c r="U44" s="438"/>
      <c r="V44" s="478" t="b">
        <f>IF(C44="A",'Aspectos PA'!$G$13,IF(C44="B",'Aspectos PA'!$J$13,IF(C44="c",'Aspectos PA'!$M$13)))</f>
        <v>0</v>
      </c>
      <c r="W44" s="478">
        <f t="shared" si="5"/>
        <v>0</v>
      </c>
      <c r="X44" s="481">
        <f t="shared" si="6"/>
        <v>0</v>
      </c>
      <c r="Y44" s="439"/>
      <c r="Z44" s="484" t="b">
        <f>IF(C44="A",IF(D44="T",'Aspectos PA'!$H$14, 'Aspectos PA'!$H$15),IF(C44="B",IF(D44="T",'Aspectos PA'!$K$14, 'Aspectos PA'!$K$15),IF(C44="c",IF(D44="T",'Aspectos PA'!$N$14, 'Aspectos PA'!$N$15))))</f>
        <v>0</v>
      </c>
      <c r="AA44" s="484">
        <f t="shared" si="7"/>
        <v>0</v>
      </c>
      <c r="AB44" s="440"/>
      <c r="AC44" s="484" t="b">
        <f>IF(C44="A",IF(D44="T",'Aspectos PA'!$H$16, 'Aspectos PA'!$H$17),IF(C44="B",IF(D44="T",'Aspectos PA'!$K$16, 'Aspectos PA'!$K$17),IF(C44="c",IF(D44="T",'Aspectos PA'!$N$16, 'Aspectos PA'!$N$17))))</f>
        <v>0</v>
      </c>
      <c r="AD44" s="484">
        <f t="shared" si="8"/>
        <v>0</v>
      </c>
      <c r="AE44" s="487">
        <f t="shared" si="9"/>
        <v>0</v>
      </c>
      <c r="AF44" s="441"/>
      <c r="AG44" s="469" t="b">
        <f>IF(C44="A",'Aspectos PA'!$G$18,IF(C44="B",'Aspectos PA'!$J$18,IF(C44="c",'Aspectos PA'!$M$18)))</f>
        <v>0</v>
      </c>
      <c r="AH44" s="490">
        <f t="shared" si="10"/>
        <v>0</v>
      </c>
      <c r="AI44" s="442"/>
      <c r="AJ44" s="493" t="b">
        <f>IF(C44="A",'Aspectos PA'!$G$19,IF(C44="B",'Aspectos PA'!$J$19,IF(C44="c",'Aspectos PA'!$M$19)))</f>
        <v>0</v>
      </c>
      <c r="AK44" s="493">
        <f t="shared" si="11"/>
        <v>0</v>
      </c>
      <c r="AL44" s="443"/>
      <c r="AM44" s="496" t="b">
        <f>IF(C44="A",'Aspectos PA'!$G$20,IF(C44="B",'Aspectos PA'!$J$20,IF(C44="c",'Aspectos PA'!$M$20)))</f>
        <v>0</v>
      </c>
      <c r="AN44" s="496">
        <f t="shared" si="12"/>
        <v>0</v>
      </c>
      <c r="AO44" s="444"/>
      <c r="AP44" s="499" t="b">
        <f>IF(C44="A",'Aspectos PA'!$G$21,IF(C44="B",'Aspectos PA'!$J$21,IF(C44="c",'Aspectos PA'!$M$21)))</f>
        <v>0</v>
      </c>
      <c r="AQ44" s="499">
        <f t="shared" si="13"/>
        <v>0</v>
      </c>
      <c r="AR44" s="445"/>
      <c r="AS44" s="502" t="b">
        <f>IF(C44="A",'Aspectos PA'!$G$22,IF(C44="B",'Aspectos PA'!$J$22,IF(C44="c",'Aspectos PA'!$M$22)))</f>
        <v>0</v>
      </c>
      <c r="AT44" s="502">
        <f t="shared" si="14"/>
        <v>0</v>
      </c>
      <c r="AU44" s="446"/>
      <c r="AV44" s="505" t="b">
        <f>IF(C44="A",'Aspectos PA'!$G$23,IF(C44="B",'Aspectos PA'!$J$23,IF(C44="c",'Aspectos PA'!$M$23)))</f>
        <v>0</v>
      </c>
      <c r="AW44" s="505">
        <f t="shared" si="15"/>
        <v>0</v>
      </c>
      <c r="AX44" s="509">
        <f t="shared" si="16"/>
        <v>0</v>
      </c>
      <c r="AY44" s="510">
        <f t="shared" si="0"/>
        <v>0</v>
      </c>
      <c r="AZ44" s="428"/>
      <c r="BA44" s="450"/>
    </row>
    <row r="45" spans="1:53" x14ac:dyDescent="0.2">
      <c r="A45" s="430">
        <v>35</v>
      </c>
      <c r="B45" s="431"/>
      <c r="C45" s="432"/>
      <c r="D45" s="432"/>
      <c r="E45" s="433"/>
      <c r="F45" s="434"/>
      <c r="G45" s="435"/>
      <c r="H45" s="435"/>
      <c r="I45" s="435"/>
      <c r="J45" s="469" t="b">
        <f>IF(C45="A",IF(D45="T",'Aspectos PA'!$H$5, 'Aspectos PA'!$H$6),IF(C45="B",IF(D45="T",'Aspectos PA'!$K$5, 'Aspectos PA'!$K$6),IF(C45="c",IF(D45="T",'Aspectos PA'!$N$5, 'Aspectos PA'!$N$6))))</f>
        <v>0</v>
      </c>
      <c r="K45" s="469">
        <f t="shared" si="17"/>
        <v>0</v>
      </c>
      <c r="L45" s="436"/>
      <c r="M45" s="469" t="b">
        <f>IF(C45="A",IF(E45="d",'Aspectos PA'!$H$7, 'Aspectos PA'!$H$8),IF(C45="B",IF(E45="d",'Aspectos PA'!$K$7, 'Aspectos PA'!$K$8),IF(C45="c",IF(E45="d",'Aspectos PA'!$N$7, 'Aspectos PA'!$N$8))))</f>
        <v>0</v>
      </c>
      <c r="N45" s="469">
        <f t="shared" si="18"/>
        <v>0</v>
      </c>
      <c r="O45" s="436"/>
      <c r="P45" s="472" t="b">
        <f>IF(C45="A",IF(E45="d",'Aspectos PA'!$H$9, 'Aspectos PA'!$H$10),IF(C45="B",IF(E45="d",'Aspectos PA'!$K$9, 'Aspectos PA'!$K$10),IF(C45="c",IF(E45="d",'Aspectos PA'!$N$9, 'Aspectos PA'!$N$10))))</f>
        <v>0</v>
      </c>
      <c r="Q45" s="472">
        <f t="shared" si="3"/>
        <v>0</v>
      </c>
      <c r="R45" s="437"/>
      <c r="S45" s="475" t="b">
        <f>IF(C45="A",IF(D45="t",'Aspectos PA'!$H$11, 'Aspectos PA'!$H$12),IF(C45="B",IF(D45="t",'Aspectos PA'!$K$11, 'Aspectos PA'!$K$12),IF(C45="c",IF(D45="t",'Aspectos PA'!$N$11, 'Aspectos PA'!$N$12))))</f>
        <v>0</v>
      </c>
      <c r="T45" s="475">
        <f t="shared" si="4"/>
        <v>0</v>
      </c>
      <c r="U45" s="438"/>
      <c r="V45" s="478" t="b">
        <f>IF(C45="A",'Aspectos PA'!$G$13,IF(C45="B",'Aspectos PA'!$J$13,IF(C45="c",'Aspectos PA'!$M$13)))</f>
        <v>0</v>
      </c>
      <c r="W45" s="478">
        <f t="shared" si="5"/>
        <v>0</v>
      </c>
      <c r="X45" s="481">
        <f t="shared" si="6"/>
        <v>0</v>
      </c>
      <c r="Y45" s="439"/>
      <c r="Z45" s="484" t="b">
        <f>IF(C45="A",IF(D45="T",'Aspectos PA'!$H$14, 'Aspectos PA'!$H$15),IF(C45="B",IF(D45="T",'Aspectos PA'!$K$14, 'Aspectos PA'!$K$15),IF(C45="c",IF(D45="T",'Aspectos PA'!$N$14, 'Aspectos PA'!$N$15))))</f>
        <v>0</v>
      </c>
      <c r="AA45" s="484">
        <f t="shared" si="7"/>
        <v>0</v>
      </c>
      <c r="AB45" s="440"/>
      <c r="AC45" s="484" t="b">
        <f>IF(C45="A",IF(D45="T",'Aspectos PA'!$H$16, 'Aspectos PA'!$H$17),IF(C45="B",IF(D45="T",'Aspectos PA'!$K$16, 'Aspectos PA'!$K$17),IF(C45="c",IF(D45="T",'Aspectos PA'!$N$16, 'Aspectos PA'!$N$17))))</f>
        <v>0</v>
      </c>
      <c r="AD45" s="484">
        <f t="shared" si="8"/>
        <v>0</v>
      </c>
      <c r="AE45" s="487">
        <f t="shared" si="9"/>
        <v>0</v>
      </c>
      <c r="AF45" s="441"/>
      <c r="AG45" s="469" t="b">
        <f>IF(C45="A",'Aspectos PA'!$G$18,IF(C45="B",'Aspectos PA'!$J$18,IF(C45="c",'Aspectos PA'!$M$18)))</f>
        <v>0</v>
      </c>
      <c r="AH45" s="490">
        <f t="shared" si="10"/>
        <v>0</v>
      </c>
      <c r="AI45" s="442"/>
      <c r="AJ45" s="493" t="b">
        <f>IF(C45="A",'Aspectos PA'!$G$19,IF(C45="B",'Aspectos PA'!$J$19,IF(C45="c",'Aspectos PA'!$M$19)))</f>
        <v>0</v>
      </c>
      <c r="AK45" s="493">
        <f t="shared" si="11"/>
        <v>0</v>
      </c>
      <c r="AL45" s="443"/>
      <c r="AM45" s="496" t="b">
        <f>IF(C45="A",'Aspectos PA'!$G$20,IF(C45="B",'Aspectos PA'!$J$20,IF(C45="c",'Aspectos PA'!$M$20)))</f>
        <v>0</v>
      </c>
      <c r="AN45" s="496">
        <f t="shared" si="12"/>
        <v>0</v>
      </c>
      <c r="AO45" s="444"/>
      <c r="AP45" s="499" t="b">
        <f>IF(C45="A",'Aspectos PA'!$G$21,IF(C45="B",'Aspectos PA'!$J$21,IF(C45="c",'Aspectos PA'!$M$21)))</f>
        <v>0</v>
      </c>
      <c r="AQ45" s="499">
        <f t="shared" si="13"/>
        <v>0</v>
      </c>
      <c r="AR45" s="445"/>
      <c r="AS45" s="502" t="b">
        <f>IF(C45="A",'Aspectos PA'!$G$22,IF(C45="B",'Aspectos PA'!$J$22,IF(C45="c",'Aspectos PA'!$M$22)))</f>
        <v>0</v>
      </c>
      <c r="AT45" s="502">
        <f t="shared" si="14"/>
        <v>0</v>
      </c>
      <c r="AU45" s="446"/>
      <c r="AV45" s="505" t="b">
        <f>IF(C45="A",'Aspectos PA'!$G$23,IF(C45="B",'Aspectos PA'!$J$23,IF(C45="c",'Aspectos PA'!$M$23)))</f>
        <v>0</v>
      </c>
      <c r="AW45" s="505">
        <f t="shared" si="15"/>
        <v>0</v>
      </c>
      <c r="AX45" s="509">
        <f t="shared" si="16"/>
        <v>0</v>
      </c>
      <c r="AY45" s="510">
        <f t="shared" si="0"/>
        <v>0</v>
      </c>
      <c r="AZ45" s="428"/>
      <c r="BA45" s="450"/>
    </row>
    <row r="46" spans="1:53" ht="13.5" thickBot="1" x14ac:dyDescent="0.25">
      <c r="A46" s="430">
        <v>36</v>
      </c>
      <c r="B46" s="431"/>
      <c r="C46" s="432"/>
      <c r="D46" s="432"/>
      <c r="E46" s="433"/>
      <c r="F46" s="451"/>
      <c r="G46" s="452"/>
      <c r="H46" s="452"/>
      <c r="I46" s="452"/>
      <c r="J46" s="470" t="b">
        <f>IF(C46="A",IF(D46="T",'Aspectos PA'!$H$5, 'Aspectos PA'!$H$6),IF(C46="B",IF(D46="T",'Aspectos PA'!$K$5, 'Aspectos PA'!$K$6),IF(C46="c",IF(D46="T",'Aspectos PA'!$N$5, 'Aspectos PA'!$N$6))))</f>
        <v>0</v>
      </c>
      <c r="K46" s="470">
        <f t="shared" si="17"/>
        <v>0</v>
      </c>
      <c r="L46" s="453"/>
      <c r="M46" s="470" t="b">
        <f>IF(C46="A",IF(E46="d",'Aspectos PA'!$H$7, 'Aspectos PA'!$H$8),IF(C46="B",IF(E46="d",'Aspectos PA'!$K$7, 'Aspectos PA'!$K$8),IF(C46="c",IF(E46="d",'Aspectos PA'!$N$7, 'Aspectos PA'!$N$8))))</f>
        <v>0</v>
      </c>
      <c r="N46" s="470">
        <f t="shared" si="18"/>
        <v>0</v>
      </c>
      <c r="O46" s="453"/>
      <c r="P46" s="473" t="b">
        <f>IF(C46="A",IF(E46="d",'Aspectos PA'!$H$9, 'Aspectos PA'!$H$10),IF(C46="B",IF(E46="d",'Aspectos PA'!$K$9, 'Aspectos PA'!$K$10),IF(C46="c",IF(E46="d",'Aspectos PA'!$N$9, 'Aspectos PA'!$N$10))))</f>
        <v>0</v>
      </c>
      <c r="Q46" s="473">
        <f t="shared" si="3"/>
        <v>0</v>
      </c>
      <c r="R46" s="454"/>
      <c r="S46" s="476" t="b">
        <f>IF(C46="A",IF(D46="t",'Aspectos PA'!$H$11, 'Aspectos PA'!$H$12),IF(C46="B",IF(D46="t",'Aspectos PA'!$K$11, 'Aspectos PA'!$K$12),IF(C46="c",IF(D46="t",'Aspectos PA'!$N$11, 'Aspectos PA'!$N$12))))</f>
        <v>0</v>
      </c>
      <c r="T46" s="476">
        <f t="shared" si="4"/>
        <v>0</v>
      </c>
      <c r="U46" s="455"/>
      <c r="V46" s="479" t="b">
        <f>IF(C46="A",'Aspectos PA'!$G$13,IF(C46="B",'Aspectos PA'!$J$13,IF(C46="c",'Aspectos PA'!$M$13)))</f>
        <v>0</v>
      </c>
      <c r="W46" s="479">
        <f t="shared" si="5"/>
        <v>0</v>
      </c>
      <c r="X46" s="482">
        <f t="shared" si="6"/>
        <v>0</v>
      </c>
      <c r="Y46" s="456"/>
      <c r="Z46" s="485" t="b">
        <f>IF(C46="A",IF(D46="T",'Aspectos PA'!$H$14, 'Aspectos PA'!$H$15),IF(C46="B",IF(D46="T",'Aspectos PA'!$K$14, 'Aspectos PA'!$K$15),IF(C46="c",IF(D46="T",'Aspectos PA'!$N$14, 'Aspectos PA'!$N$15))))</f>
        <v>0</v>
      </c>
      <c r="AA46" s="485">
        <f t="shared" si="7"/>
        <v>0</v>
      </c>
      <c r="AB46" s="457"/>
      <c r="AC46" s="485" t="b">
        <f>IF(C46="A",IF(D46="T",'Aspectos PA'!$H$16, 'Aspectos PA'!$H$17),IF(C46="B",IF(D46="T",'Aspectos PA'!$K$16, 'Aspectos PA'!$K$17),IF(C46="c",IF(D46="T",'Aspectos PA'!$N$16, 'Aspectos PA'!$N$17))))</f>
        <v>0</v>
      </c>
      <c r="AD46" s="485">
        <f t="shared" si="8"/>
        <v>0</v>
      </c>
      <c r="AE46" s="488">
        <f t="shared" si="9"/>
        <v>0</v>
      </c>
      <c r="AF46" s="458"/>
      <c r="AG46" s="470" t="b">
        <f>IF(C46="A",'Aspectos PA'!$G$18,IF(C46="B",'Aspectos PA'!$J$18,IF(C46="c",'Aspectos PA'!$M$18)))</f>
        <v>0</v>
      </c>
      <c r="AH46" s="491">
        <f t="shared" si="10"/>
        <v>0</v>
      </c>
      <c r="AI46" s="459"/>
      <c r="AJ46" s="494" t="b">
        <f>IF(C46="A",'Aspectos PA'!$G$19,IF(C46="B",'Aspectos PA'!$J$19,IF(C46="c",'Aspectos PA'!$M$19)))</f>
        <v>0</v>
      </c>
      <c r="AK46" s="494">
        <f t="shared" si="11"/>
        <v>0</v>
      </c>
      <c r="AL46" s="460"/>
      <c r="AM46" s="497" t="b">
        <f>IF(C46="A",'Aspectos PA'!$G$20,IF(C46="B",'Aspectos PA'!$J$20,IF(C46="c",'Aspectos PA'!$M$20)))</f>
        <v>0</v>
      </c>
      <c r="AN46" s="497">
        <f t="shared" si="12"/>
        <v>0</v>
      </c>
      <c r="AO46" s="461"/>
      <c r="AP46" s="500" t="b">
        <f>IF(C46="A",'Aspectos PA'!$G$21,IF(C46="B",'Aspectos PA'!$J$21,IF(C46="c",'Aspectos PA'!$M$21)))</f>
        <v>0</v>
      </c>
      <c r="AQ46" s="500">
        <f t="shared" si="13"/>
        <v>0</v>
      </c>
      <c r="AR46" s="462"/>
      <c r="AS46" s="503" t="b">
        <f>IF(C46="A",'Aspectos PA'!$G$22,IF(C46="B",'Aspectos PA'!$J$22,IF(C46="c",'Aspectos PA'!$M$22)))</f>
        <v>0</v>
      </c>
      <c r="AT46" s="503">
        <f t="shared" si="14"/>
        <v>0</v>
      </c>
      <c r="AU46" s="463"/>
      <c r="AV46" s="506" t="b">
        <f>IF(C46="A",'Aspectos PA'!$G$23,IF(C46="B",'Aspectos PA'!$J$23,IF(C46="c",'Aspectos PA'!$M$23)))</f>
        <v>0</v>
      </c>
      <c r="AW46" s="506">
        <f t="shared" si="15"/>
        <v>0</v>
      </c>
      <c r="AX46" s="511">
        <f t="shared" si="16"/>
        <v>0</v>
      </c>
      <c r="AY46" s="512">
        <f t="shared" si="0"/>
        <v>0</v>
      </c>
      <c r="AZ46" s="464"/>
      <c r="BA46" s="450"/>
    </row>
    <row r="47" spans="1:53" ht="13.5" thickBot="1" x14ac:dyDescent="0.25">
      <c r="A47" s="465"/>
      <c r="B47" s="466"/>
      <c r="C47" s="466"/>
      <c r="D47" s="466"/>
      <c r="E47" s="466"/>
      <c r="F47" s="466"/>
      <c r="K47" s="395"/>
      <c r="AI47" s="382"/>
      <c r="AJ47" s="385"/>
      <c r="AK47" s="385"/>
      <c r="AL47" s="385"/>
      <c r="AM47" s="385"/>
      <c r="AN47" s="385"/>
      <c r="AO47" s="385"/>
      <c r="AP47" s="385"/>
      <c r="AQ47" s="385"/>
      <c r="AR47" s="385"/>
      <c r="AS47" s="385"/>
      <c r="AT47" s="385"/>
      <c r="AU47" s="382"/>
      <c r="AV47" s="382"/>
      <c r="AW47" s="382"/>
      <c r="AX47" s="395" t="s">
        <v>52</v>
      </c>
      <c r="AY47" s="513">
        <f>AVERAGE(AY11:AY46)</f>
        <v>0</v>
      </c>
      <c r="AZ47" s="395"/>
    </row>
    <row r="48" spans="1:53" x14ac:dyDescent="0.2">
      <c r="A48" s="465"/>
      <c r="B48" s="395"/>
      <c r="C48" s="395"/>
      <c r="D48" s="395"/>
      <c r="E48" s="395"/>
      <c r="K48" s="395"/>
      <c r="AI48" s="382"/>
      <c r="AJ48" s="385"/>
      <c r="AK48" s="385"/>
      <c r="AL48" s="385"/>
      <c r="AM48" s="385"/>
      <c r="AN48" s="385"/>
      <c r="AO48" s="385"/>
      <c r="AP48" s="385"/>
      <c r="AQ48" s="385"/>
      <c r="AR48" s="385"/>
      <c r="AS48" s="385"/>
      <c r="AT48" s="385"/>
      <c r="AU48" s="382"/>
      <c r="AV48" s="382"/>
      <c r="AW48" s="382"/>
      <c r="AZ48" s="395"/>
    </row>
    <row r="49" spans="1:52" x14ac:dyDescent="0.2">
      <c r="A49" s="465"/>
      <c r="B49" s="395"/>
      <c r="C49" s="395"/>
      <c r="D49" s="395"/>
      <c r="E49" s="395"/>
      <c r="K49" s="395"/>
      <c r="AI49" s="382"/>
      <c r="AJ49" s="385"/>
      <c r="AK49" s="385"/>
      <c r="AL49" s="385"/>
      <c r="AM49" s="385"/>
      <c r="AN49" s="385"/>
      <c r="AO49" s="385"/>
      <c r="AP49" s="385"/>
      <c r="AQ49" s="385"/>
      <c r="AR49" s="385"/>
      <c r="AS49" s="385"/>
      <c r="AT49" s="385"/>
      <c r="AU49" s="382"/>
      <c r="AV49" s="382"/>
      <c r="AW49" s="382"/>
      <c r="AZ49" s="395"/>
    </row>
    <row r="50" spans="1:52" x14ac:dyDescent="0.2">
      <c r="C50" s="395"/>
      <c r="D50" s="395"/>
      <c r="E50" s="395"/>
      <c r="AI50" s="382"/>
      <c r="AJ50" s="385"/>
      <c r="AK50" s="385"/>
      <c r="AL50" s="385"/>
      <c r="AM50" s="385"/>
      <c r="AN50" s="385"/>
      <c r="AO50" s="385"/>
      <c r="AP50" s="385"/>
      <c r="AQ50" s="385"/>
      <c r="AR50" s="385"/>
      <c r="AS50" s="385"/>
      <c r="AT50" s="385"/>
      <c r="AU50" s="382"/>
      <c r="AV50" s="382"/>
      <c r="AW50" s="382"/>
    </row>
    <row r="51" spans="1:52" x14ac:dyDescent="0.2">
      <c r="C51" s="395"/>
      <c r="D51" s="395"/>
      <c r="E51" s="395"/>
      <c r="AI51" s="382"/>
      <c r="AJ51" s="385"/>
      <c r="AK51" s="385"/>
      <c r="AL51" s="385"/>
      <c r="AM51" s="385"/>
      <c r="AN51" s="385"/>
      <c r="AO51" s="385"/>
      <c r="AP51" s="385"/>
      <c r="AQ51" s="385"/>
      <c r="AR51" s="385"/>
      <c r="AS51" s="385"/>
      <c r="AT51" s="385"/>
      <c r="AU51" s="382"/>
      <c r="AV51" s="382"/>
      <c r="AW51" s="382"/>
    </row>
    <row r="52" spans="1:52" x14ac:dyDescent="0.2">
      <c r="C52" s="395"/>
      <c r="D52" s="395"/>
      <c r="E52" s="395"/>
      <c r="AI52" s="382"/>
      <c r="AJ52" s="385"/>
      <c r="AK52" s="385"/>
      <c r="AL52" s="385"/>
      <c r="AM52" s="385"/>
      <c r="AN52" s="385"/>
      <c r="AO52" s="385"/>
      <c r="AP52" s="385"/>
      <c r="AQ52" s="385"/>
      <c r="AR52" s="385"/>
      <c r="AS52" s="385"/>
      <c r="AT52" s="385"/>
      <c r="AU52" s="382"/>
      <c r="AV52" s="382"/>
      <c r="AW52" s="382"/>
    </row>
    <row r="53" spans="1:52" x14ac:dyDescent="0.2">
      <c r="C53" s="395"/>
      <c r="D53" s="395"/>
      <c r="E53" s="395"/>
      <c r="AI53" s="382"/>
      <c r="AJ53" s="385"/>
      <c r="AK53" s="385"/>
      <c r="AL53" s="385"/>
      <c r="AM53" s="385"/>
      <c r="AN53" s="385"/>
      <c r="AO53" s="385"/>
      <c r="AP53" s="385"/>
      <c r="AQ53" s="385"/>
      <c r="AR53" s="385"/>
      <c r="AS53" s="385"/>
      <c r="AT53" s="385"/>
      <c r="AU53" s="382"/>
      <c r="AV53" s="382"/>
      <c r="AW53" s="382"/>
    </row>
    <row r="54" spans="1:52" x14ac:dyDescent="0.2">
      <c r="C54" s="395"/>
      <c r="D54" s="395"/>
      <c r="E54" s="395"/>
    </row>
  </sheetData>
  <sheetProtection password="CC17" sheet="1" objects="1" scenarios="1" selectLockedCells="1"/>
  <sortState ref="B12:B27">
    <sortCondition ref="B11"/>
  </sortState>
  <mergeCells count="40">
    <mergeCell ref="C4:W4"/>
    <mergeCell ref="C5:L5"/>
    <mergeCell ref="R5:W5"/>
    <mergeCell ref="A1:A2"/>
    <mergeCell ref="B1:B2"/>
    <mergeCell ref="C1:M2"/>
    <mergeCell ref="N1:P1"/>
    <mergeCell ref="N2:P2"/>
    <mergeCell ref="AL7:AN7"/>
    <mergeCell ref="AL9:AN9"/>
    <mergeCell ref="AR7:AT7"/>
    <mergeCell ref="AO7:AQ7"/>
    <mergeCell ref="AO9:AQ9"/>
    <mergeCell ref="AR9:AT9"/>
    <mergeCell ref="AZ8:AZ10"/>
    <mergeCell ref="AF9:AG9"/>
    <mergeCell ref="A9:A10"/>
    <mergeCell ref="B9:B10"/>
    <mergeCell ref="AI8:AX8"/>
    <mergeCell ref="L9:N9"/>
    <mergeCell ref="F8:X8"/>
    <mergeCell ref="Y8:AE8"/>
    <mergeCell ref="AI9:AK9"/>
    <mergeCell ref="C9:E9"/>
    <mergeCell ref="AU7:AW7"/>
    <mergeCell ref="AU9:AW9"/>
    <mergeCell ref="AY8:AY10"/>
    <mergeCell ref="J9:K9"/>
    <mergeCell ref="O9:Q9"/>
    <mergeCell ref="AF7:AH7"/>
    <mergeCell ref="R9:T9"/>
    <mergeCell ref="U9:W9"/>
    <mergeCell ref="AF8:AH8"/>
    <mergeCell ref="Y9:AA9"/>
    <mergeCell ref="AB9:AD9"/>
    <mergeCell ref="F7:Q7"/>
    <mergeCell ref="R7:T7"/>
    <mergeCell ref="U7:W7"/>
    <mergeCell ref="AI7:AK7"/>
    <mergeCell ref="Y7:AE7"/>
  </mergeCells>
  <dataValidations count="6">
    <dataValidation type="decimal" allowBlank="1" showInputMessage="1" showErrorMessage="1" errorTitle="El valor debe ser de 0 a 1" error="El valor debe ser de 0 a 1" sqref="F11:I46">
      <formula1>0</formula1>
      <formula2>1</formula2>
    </dataValidation>
    <dataValidation type="decimal" allowBlank="1" showInputMessage="1" showErrorMessage="1" errorTitle="El valor debe ser de 0 a 10" error="El valor debe ser de 0 a 10" sqref="L11:L46 O11:O46 R11:R46 U11:U46 AF11:AF46 AI11:AI46 AL11:AL46 AO11:AO46 AR11:AR46 AU11:AU46">
      <formula1>0</formula1>
      <formula2>10</formula2>
    </dataValidation>
    <dataValidation type="decimal" allowBlank="1" showInputMessage="1" showErrorMessage="1" errorTitle="El valor debe ser de 0 a 5" error="El valor debe ser de 0 a 5" sqref="Y11:Y46 AB11:AB46">
      <formula1>0</formula1>
      <formula2>5</formula2>
    </dataValidation>
    <dataValidation type="list" allowBlank="1" showInputMessage="1" showErrorMessage="1" errorTitle="Diseñador o No diseñador" error="D = Diseñador_x000a_N = No diseñador" sqref="E11:E46">
      <formula1>"D, N, d, n"</formula1>
    </dataValidation>
    <dataValidation type="list" allowBlank="1" showInputMessage="1" showErrorMessage="1" errorTitle="Tutor o No tutor" error="T = Tutor_x000a_N = No tutor" sqref="D11:D46">
      <formula1>"T, N, t, n"</formula1>
    </dataValidation>
    <dataValidation type="list" allowBlank="1" showInputMessage="1" showErrorMessage="1" errorTitle="Nivel" error="A, B o C" sqref="C11:C46">
      <formula1>"A, B, C, a, b, c"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headerFooter>
    <oddHeader>&amp;C&amp;"Arial,Negrita"&amp;14EVALUACIÓN DEL DESEMPEÑO DOCENTE
PROFESORES DE ASIGNATURA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zoomScaleNormal="100" workbookViewId="0">
      <selection activeCell="C3" sqref="C3"/>
    </sheetView>
  </sheetViews>
  <sheetFormatPr baseColWidth="10" defaultColWidth="17.28515625" defaultRowHeight="15.75" customHeight="1" x14ac:dyDescent="0.2"/>
  <cols>
    <col min="1" max="1" width="3.28515625" customWidth="1"/>
    <col min="2" max="2" width="6.5703125" customWidth="1"/>
    <col min="3" max="3" width="45.5703125" customWidth="1"/>
    <col min="4" max="4" width="4.7109375" style="244" bestFit="1" customWidth="1"/>
    <col min="5" max="5" width="5.5703125" style="244" bestFit="1" customWidth="1"/>
    <col min="6" max="6" width="8.85546875" style="244" bestFit="1" customWidth="1"/>
    <col min="7" max="7" width="13.85546875" bestFit="1" customWidth="1"/>
    <col min="8" max="8" width="11.7109375" style="253" bestFit="1" customWidth="1"/>
    <col min="9" max="9" width="12.140625" bestFit="1" customWidth="1"/>
    <col min="10" max="10" width="11.42578125" style="253" bestFit="1" customWidth="1"/>
    <col min="11" max="11" width="9.28515625" style="253" customWidth="1"/>
    <col min="12" max="12" width="55.140625" customWidth="1"/>
    <col min="13" max="13" width="4" customWidth="1"/>
    <col min="14" max="15" width="6.28515625" customWidth="1"/>
    <col min="16" max="16" width="3.5703125" customWidth="1"/>
    <col min="17" max="17" width="5.42578125" customWidth="1"/>
    <col min="18" max="18" width="4.5703125" customWidth="1"/>
    <col min="19" max="19" width="3.5703125" customWidth="1"/>
    <col min="20" max="20" width="5" customWidth="1"/>
    <col min="21" max="21" width="4.28515625" customWidth="1"/>
    <col min="22" max="22" width="3.5703125" customWidth="1"/>
  </cols>
  <sheetData>
    <row r="1" spans="1:22" s="253" customFormat="1" ht="30" customHeight="1" x14ac:dyDescent="0.2">
      <c r="A1" s="861"/>
      <c r="B1" s="862"/>
      <c r="C1" s="1112" t="s">
        <v>204</v>
      </c>
      <c r="D1" s="1112"/>
      <c r="E1" s="1112"/>
      <c r="F1" s="1112"/>
      <c r="G1" s="1113"/>
      <c r="H1" s="765" t="s">
        <v>190</v>
      </c>
      <c r="I1" s="765"/>
      <c r="J1" s="765" t="s">
        <v>193</v>
      </c>
      <c r="K1" s="765"/>
      <c r="L1" s="2"/>
      <c r="M1" s="2"/>
      <c r="N1" s="2"/>
      <c r="O1" s="2"/>
      <c r="P1" s="2"/>
      <c r="Q1" s="2"/>
      <c r="R1" s="2"/>
      <c r="S1" s="2"/>
      <c r="T1" s="2"/>
    </row>
    <row r="2" spans="1:22" s="253" customFormat="1" ht="30" customHeight="1" x14ac:dyDescent="0.25">
      <c r="A2" s="863"/>
      <c r="B2" s="864"/>
      <c r="C2" s="868"/>
      <c r="D2" s="868"/>
      <c r="E2" s="868"/>
      <c r="F2" s="868"/>
      <c r="G2" s="869"/>
      <c r="H2" s="765" t="s">
        <v>191</v>
      </c>
      <c r="I2" s="765"/>
      <c r="J2" s="765" t="s">
        <v>192</v>
      </c>
      <c r="K2" s="765"/>
      <c r="L2" s="9"/>
      <c r="M2" s="9"/>
      <c r="N2" s="9"/>
      <c r="O2" s="9"/>
      <c r="P2" s="9"/>
      <c r="Q2" s="2"/>
      <c r="R2" s="2"/>
      <c r="S2" s="2"/>
      <c r="T2" s="2"/>
    </row>
    <row r="3" spans="1:22" s="253" customFormat="1" ht="18" x14ac:dyDescent="0.25">
      <c r="A3" s="356"/>
      <c r="B3" s="356"/>
      <c r="C3" s="372"/>
      <c r="D3" s="372"/>
      <c r="E3" s="372"/>
      <c r="F3" s="372"/>
      <c r="G3" s="365"/>
      <c r="H3" s="365"/>
      <c r="I3" s="365"/>
      <c r="J3" s="365"/>
      <c r="K3" s="9"/>
      <c r="L3" s="9"/>
      <c r="M3" s="9"/>
      <c r="N3" s="9"/>
      <c r="O3" s="9"/>
      <c r="P3" s="9"/>
      <c r="Q3" s="2"/>
      <c r="R3" s="2"/>
      <c r="S3" s="2"/>
      <c r="T3" s="2"/>
    </row>
    <row r="4" spans="1:22" s="66" customFormat="1" ht="15" customHeight="1" x14ac:dyDescent="0.2">
      <c r="A4" s="5"/>
      <c r="B4" s="5"/>
      <c r="C4" s="366" t="s">
        <v>5</v>
      </c>
      <c r="D4" s="865">
        <f>'Captura PA'!C4</f>
        <v>0</v>
      </c>
      <c r="E4" s="865"/>
      <c r="F4" s="865"/>
      <c r="G4" s="865"/>
      <c r="H4" s="865"/>
      <c r="I4" s="865"/>
      <c r="J4" s="865"/>
      <c r="K4" s="86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66" customFormat="1" ht="15.75" customHeight="1" x14ac:dyDescent="0.2">
      <c r="A5" s="5"/>
      <c r="B5" s="5"/>
      <c r="C5" s="366" t="s">
        <v>6</v>
      </c>
      <c r="D5" s="870">
        <f>'Captura PA'!C5</f>
        <v>0</v>
      </c>
      <c r="E5" s="870"/>
      <c r="F5" s="870"/>
      <c r="G5" s="870"/>
      <c r="H5" s="870"/>
      <c r="I5" s="363"/>
      <c r="J5" s="363"/>
      <c r="K5" s="373" t="s">
        <v>20</v>
      </c>
      <c r="L5" s="69">
        <f ca="1">'Captura PA'!R5</f>
        <v>44761</v>
      </c>
      <c r="M5" s="67"/>
      <c r="N5" s="5"/>
      <c r="O5" s="5"/>
      <c r="P5" s="5"/>
      <c r="Q5" s="5"/>
      <c r="R5" s="5"/>
      <c r="S5" s="5"/>
      <c r="T5" s="5"/>
      <c r="U5" s="5"/>
      <c r="V5" s="5"/>
    </row>
    <row r="6" spans="1:22" s="66" customFormat="1" ht="12.75" customHeight="1" x14ac:dyDescent="0.2">
      <c r="A6" s="5"/>
      <c r="B6" s="51"/>
      <c r="C6" s="3"/>
      <c r="D6" s="51"/>
      <c r="E6" s="51"/>
      <c r="F6" s="5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s="75" customFormat="1" ht="27.75" customHeight="1" x14ac:dyDescent="0.2">
      <c r="A7" s="11"/>
      <c r="B7" s="68"/>
      <c r="C7" s="73" t="s">
        <v>21</v>
      </c>
      <c r="D7" s="73" t="s">
        <v>41</v>
      </c>
      <c r="E7" s="73" t="s">
        <v>178</v>
      </c>
      <c r="F7" s="73" t="s">
        <v>179</v>
      </c>
      <c r="G7" s="267" t="str">
        <f>'Captura PA'!X9</f>
        <v>RESPONSABILIDAD ACADÉMICO-ADMINISTRATIVA</v>
      </c>
      <c r="H7" s="267" t="str">
        <f>'Captura PA'!AE9</f>
        <v>EVALUACIÓN DE ALUMNOS</v>
      </c>
      <c r="I7" s="267" t="str">
        <f>'Captura PA'!AH9</f>
        <v>ÉTICA</v>
      </c>
      <c r="J7" s="267" t="str">
        <f>'Captura PA'!AX9</f>
        <v>CAPACITACION</v>
      </c>
      <c r="K7" s="74" t="s">
        <v>24</v>
      </c>
      <c r="L7" s="74" t="s">
        <v>25</v>
      </c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17.25" customHeight="1" x14ac:dyDescent="0.2">
      <c r="A8" s="2"/>
      <c r="B8" s="12">
        <v>1</v>
      </c>
      <c r="C8" s="247">
        <f>'Captura PA'!B11</f>
        <v>0</v>
      </c>
      <c r="D8" s="246">
        <f>'Captura PA'!C11</f>
        <v>0</v>
      </c>
      <c r="E8" s="246">
        <f>'Captura PA'!D11</f>
        <v>0</v>
      </c>
      <c r="F8" s="246">
        <f>'Captura PA'!E11</f>
        <v>0</v>
      </c>
      <c r="G8" s="14">
        <f>'Captura PA'!X11</f>
        <v>0</v>
      </c>
      <c r="H8" s="18">
        <f>'Captura PA'!AE11</f>
        <v>0</v>
      </c>
      <c r="I8" s="17">
        <f>'Captura PA'!AH11</f>
        <v>0</v>
      </c>
      <c r="J8" s="18">
        <f>'Captura PA'!AX11</f>
        <v>0</v>
      </c>
      <c r="K8" s="17">
        <f>'Captura PA'!AY11</f>
        <v>0</v>
      </c>
      <c r="L8" s="19">
        <f>'Captura PA'!AZ11</f>
        <v>0</v>
      </c>
      <c r="M8" s="2"/>
      <c r="N8" s="2"/>
      <c r="O8" s="2"/>
      <c r="P8" s="2"/>
      <c r="Q8" s="1"/>
      <c r="R8" s="1"/>
      <c r="S8" s="2"/>
      <c r="T8" s="2"/>
      <c r="U8" s="2"/>
      <c r="V8" s="2"/>
    </row>
    <row r="9" spans="1:22" ht="17.25" customHeight="1" x14ac:dyDescent="0.2">
      <c r="A9" s="2"/>
      <c r="B9" s="12">
        <v>2</v>
      </c>
      <c r="C9" s="247">
        <f>'Captura PA'!B12</f>
        <v>0</v>
      </c>
      <c r="D9" s="246">
        <f>'Captura PA'!C12</f>
        <v>0</v>
      </c>
      <c r="E9" s="246">
        <f>'Captura PA'!D12</f>
        <v>0</v>
      </c>
      <c r="F9" s="246">
        <f>'Captura PA'!E12</f>
        <v>0</v>
      </c>
      <c r="G9" s="14">
        <f>'Captura PA'!X12</f>
        <v>0</v>
      </c>
      <c r="H9" s="18">
        <f>'Captura PA'!AE12</f>
        <v>0</v>
      </c>
      <c r="I9" s="17">
        <f>'Captura PA'!AH12</f>
        <v>0</v>
      </c>
      <c r="J9" s="18">
        <f>'Captura PA'!AX12</f>
        <v>0</v>
      </c>
      <c r="K9" s="17">
        <f>'Captura PA'!AY12</f>
        <v>0</v>
      </c>
      <c r="L9" s="19">
        <f>'Captura PA'!AZ12</f>
        <v>0</v>
      </c>
      <c r="M9" s="2"/>
      <c r="N9" s="2"/>
      <c r="O9" s="2"/>
      <c r="P9" s="2"/>
      <c r="Q9" s="1"/>
      <c r="R9" s="1"/>
      <c r="S9" s="2"/>
      <c r="T9" s="2"/>
      <c r="U9" s="2"/>
      <c r="V9" s="2"/>
    </row>
    <row r="10" spans="1:22" ht="14.25" customHeight="1" x14ac:dyDescent="0.2">
      <c r="A10" s="2"/>
      <c r="B10" s="12">
        <v>3</v>
      </c>
      <c r="C10" s="247">
        <f>'Captura PA'!B13</f>
        <v>0</v>
      </c>
      <c r="D10" s="246">
        <f>'Captura PA'!C13</f>
        <v>0</v>
      </c>
      <c r="E10" s="246">
        <f>'Captura PA'!D13</f>
        <v>0</v>
      </c>
      <c r="F10" s="246">
        <f>'Captura PA'!E13</f>
        <v>0</v>
      </c>
      <c r="G10" s="14">
        <f>'Captura PA'!X13</f>
        <v>0</v>
      </c>
      <c r="H10" s="18">
        <f>'Captura PA'!AE13</f>
        <v>0</v>
      </c>
      <c r="I10" s="17">
        <f>'Captura PA'!AH13</f>
        <v>0</v>
      </c>
      <c r="J10" s="18">
        <f>'Captura PA'!AX13</f>
        <v>0</v>
      </c>
      <c r="K10" s="17">
        <f>'Captura PA'!AY13</f>
        <v>0</v>
      </c>
      <c r="L10" s="19">
        <f>'Captura PA'!AZ13</f>
        <v>0</v>
      </c>
      <c r="M10" s="2"/>
      <c r="N10" s="2"/>
      <c r="O10" s="2"/>
      <c r="P10" s="2"/>
      <c r="Q10" s="1"/>
      <c r="R10" s="1"/>
      <c r="S10" s="2"/>
      <c r="T10" s="2"/>
      <c r="U10" s="2"/>
      <c r="V10" s="2"/>
    </row>
    <row r="11" spans="1:22" ht="15.75" customHeight="1" x14ac:dyDescent="0.2">
      <c r="A11" s="2"/>
      <c r="B11" s="12">
        <v>4</v>
      </c>
      <c r="C11" s="247">
        <f>'Captura PA'!B14</f>
        <v>0</v>
      </c>
      <c r="D11" s="246">
        <f>'Captura PA'!C14</f>
        <v>0</v>
      </c>
      <c r="E11" s="246">
        <f>'Captura PA'!D14</f>
        <v>0</v>
      </c>
      <c r="F11" s="246">
        <f>'Captura PA'!E14</f>
        <v>0</v>
      </c>
      <c r="G11" s="14">
        <f>'Captura PA'!X14</f>
        <v>0</v>
      </c>
      <c r="H11" s="18">
        <f>'Captura PA'!AE14</f>
        <v>0</v>
      </c>
      <c r="I11" s="17">
        <f>'Captura PA'!AH14</f>
        <v>0</v>
      </c>
      <c r="J11" s="18">
        <f>'Captura PA'!AX14</f>
        <v>0</v>
      </c>
      <c r="K11" s="17">
        <f>'Captura PA'!AY14</f>
        <v>0</v>
      </c>
      <c r="L11" s="19">
        <f>'Captura PA'!AZ14</f>
        <v>0</v>
      </c>
      <c r="M11" s="2"/>
      <c r="N11" s="2"/>
      <c r="O11" s="2"/>
      <c r="P11" s="2"/>
      <c r="Q11" s="1"/>
      <c r="R11" s="1"/>
      <c r="S11" s="2"/>
      <c r="T11" s="2"/>
      <c r="U11" s="2"/>
      <c r="V11" s="2"/>
    </row>
    <row r="12" spans="1:22" ht="13.5" customHeight="1" x14ac:dyDescent="0.2">
      <c r="A12" s="2"/>
      <c r="B12" s="12">
        <v>5</v>
      </c>
      <c r="C12" s="247">
        <f>'Captura PA'!B15</f>
        <v>0</v>
      </c>
      <c r="D12" s="246">
        <f>'Captura PA'!C15</f>
        <v>0</v>
      </c>
      <c r="E12" s="246">
        <f>'Captura PA'!D15</f>
        <v>0</v>
      </c>
      <c r="F12" s="246">
        <f>'Captura PA'!E15</f>
        <v>0</v>
      </c>
      <c r="G12" s="14">
        <f>'Captura PA'!X15</f>
        <v>0</v>
      </c>
      <c r="H12" s="18">
        <f>'Captura PA'!AE15</f>
        <v>0</v>
      </c>
      <c r="I12" s="17">
        <f>'Captura PA'!AH15</f>
        <v>0</v>
      </c>
      <c r="J12" s="18">
        <f>'Captura PA'!AX15</f>
        <v>0</v>
      </c>
      <c r="K12" s="17">
        <f>'Captura PA'!AY15</f>
        <v>0</v>
      </c>
      <c r="L12" s="19">
        <f>'Captura PA'!AZ15</f>
        <v>0</v>
      </c>
      <c r="M12" s="2"/>
      <c r="N12" s="2"/>
      <c r="O12" s="2"/>
      <c r="P12" s="2"/>
      <c r="Q12" s="1"/>
      <c r="R12" s="1"/>
      <c r="S12" s="2"/>
      <c r="T12" s="2"/>
      <c r="U12" s="2"/>
      <c r="V12" s="2"/>
    </row>
    <row r="13" spans="1:22" ht="13.5" customHeight="1" x14ac:dyDescent="0.2">
      <c r="A13" s="2"/>
      <c r="B13" s="40">
        <v>6</v>
      </c>
      <c r="C13" s="247">
        <f>'Captura PA'!B16</f>
        <v>0</v>
      </c>
      <c r="D13" s="246">
        <f>'Captura PA'!C16</f>
        <v>0</v>
      </c>
      <c r="E13" s="246">
        <f>'Captura PA'!D16</f>
        <v>0</v>
      </c>
      <c r="F13" s="246">
        <f>'Captura PA'!E16</f>
        <v>0</v>
      </c>
      <c r="G13" s="14">
        <f>'Captura PA'!X16</f>
        <v>0</v>
      </c>
      <c r="H13" s="18">
        <f>'Captura PA'!AE16</f>
        <v>0</v>
      </c>
      <c r="I13" s="17">
        <f>'Captura PA'!AH16</f>
        <v>0</v>
      </c>
      <c r="J13" s="18">
        <f>'Captura PA'!AX16</f>
        <v>0</v>
      </c>
      <c r="K13" s="17">
        <f>'Captura PA'!AY16</f>
        <v>0</v>
      </c>
      <c r="L13" s="19">
        <f>'Captura PA'!AZ16</f>
        <v>0</v>
      </c>
      <c r="M13" s="2"/>
      <c r="N13" s="2"/>
      <c r="O13" s="2"/>
      <c r="P13" s="2"/>
      <c r="Q13" s="1"/>
      <c r="R13" s="1"/>
      <c r="S13" s="2"/>
      <c r="T13" s="2"/>
      <c r="U13" s="2"/>
      <c r="V13" s="2"/>
    </row>
    <row r="14" spans="1:22" ht="13.5" customHeight="1" x14ac:dyDescent="0.2">
      <c r="A14" s="2"/>
      <c r="B14" s="12">
        <v>7</v>
      </c>
      <c r="C14" s="247">
        <f>'Captura PA'!B17</f>
        <v>0</v>
      </c>
      <c r="D14" s="246">
        <f>'Captura PA'!C17</f>
        <v>0</v>
      </c>
      <c r="E14" s="246">
        <f>'Captura PA'!D17</f>
        <v>0</v>
      </c>
      <c r="F14" s="246">
        <f>'Captura PA'!E17</f>
        <v>0</v>
      </c>
      <c r="G14" s="14">
        <f>'Captura PA'!X17</f>
        <v>0</v>
      </c>
      <c r="H14" s="18">
        <f>'Captura PA'!AE17</f>
        <v>0</v>
      </c>
      <c r="I14" s="17">
        <f>'Captura PA'!AH17</f>
        <v>0</v>
      </c>
      <c r="J14" s="18">
        <f>'Captura PA'!AX17</f>
        <v>0</v>
      </c>
      <c r="K14" s="17">
        <f>'Captura PA'!AY17</f>
        <v>0</v>
      </c>
      <c r="L14" s="19">
        <f>'Captura PA'!AZ17</f>
        <v>0</v>
      </c>
      <c r="M14" s="2"/>
      <c r="N14" s="2"/>
      <c r="O14" s="2"/>
      <c r="P14" s="2"/>
      <c r="Q14" s="1"/>
      <c r="R14" s="1"/>
      <c r="S14" s="2"/>
      <c r="T14" s="2"/>
      <c r="U14" s="2"/>
      <c r="V14" s="2"/>
    </row>
    <row r="15" spans="1:22" ht="13.5" customHeight="1" x14ac:dyDescent="0.2">
      <c r="A15" s="2"/>
      <c r="B15" s="12">
        <v>8</v>
      </c>
      <c r="C15" s="247">
        <f>'Captura PA'!B18</f>
        <v>0</v>
      </c>
      <c r="D15" s="246">
        <f>'Captura PA'!C18</f>
        <v>0</v>
      </c>
      <c r="E15" s="246">
        <f>'Captura PA'!D18</f>
        <v>0</v>
      </c>
      <c r="F15" s="246">
        <f>'Captura PA'!E18</f>
        <v>0</v>
      </c>
      <c r="G15" s="14">
        <f>'Captura PA'!X18</f>
        <v>0</v>
      </c>
      <c r="H15" s="18">
        <f>'Captura PA'!AE18</f>
        <v>0</v>
      </c>
      <c r="I15" s="17">
        <f>'Captura PA'!AH18</f>
        <v>0</v>
      </c>
      <c r="J15" s="18">
        <f>'Captura PA'!AX18</f>
        <v>0</v>
      </c>
      <c r="K15" s="17">
        <f>'Captura PA'!AY18</f>
        <v>0</v>
      </c>
      <c r="L15" s="19">
        <f>'Captura PA'!AZ18</f>
        <v>0</v>
      </c>
      <c r="M15" s="2"/>
      <c r="N15" s="2"/>
      <c r="O15" s="2"/>
      <c r="P15" s="2"/>
      <c r="Q15" s="1"/>
      <c r="R15" s="1"/>
      <c r="S15" s="2"/>
      <c r="T15" s="2"/>
      <c r="U15" s="2"/>
      <c r="V15" s="2"/>
    </row>
    <row r="16" spans="1:22" ht="16.5" customHeight="1" x14ac:dyDescent="0.2">
      <c r="A16" s="2"/>
      <c r="B16" s="12">
        <v>9</v>
      </c>
      <c r="C16" s="247">
        <f>'Captura PA'!B19</f>
        <v>0</v>
      </c>
      <c r="D16" s="246">
        <f>'Captura PA'!C19</f>
        <v>0</v>
      </c>
      <c r="E16" s="246">
        <f>'Captura PA'!D19</f>
        <v>0</v>
      </c>
      <c r="F16" s="246">
        <f>'Captura PA'!E19</f>
        <v>0</v>
      </c>
      <c r="G16" s="14">
        <f>'Captura PA'!X19</f>
        <v>0</v>
      </c>
      <c r="H16" s="18">
        <f>'Captura PA'!AE19</f>
        <v>0</v>
      </c>
      <c r="I16" s="17">
        <f>'Captura PA'!AH19</f>
        <v>0</v>
      </c>
      <c r="J16" s="18">
        <f>'Captura PA'!AX19</f>
        <v>0</v>
      </c>
      <c r="K16" s="17">
        <f>'Captura PA'!AY19</f>
        <v>0</v>
      </c>
      <c r="L16" s="19">
        <f>'Captura PA'!AZ19</f>
        <v>0</v>
      </c>
      <c r="M16" s="2"/>
      <c r="N16" s="2"/>
      <c r="O16" s="2"/>
      <c r="P16" s="2"/>
      <c r="Q16" s="1"/>
      <c r="R16" s="1"/>
      <c r="S16" s="2"/>
      <c r="T16" s="2"/>
      <c r="U16" s="2"/>
      <c r="V16" s="2"/>
    </row>
    <row r="17" spans="1:22" ht="12.75" customHeight="1" x14ac:dyDescent="0.2">
      <c r="A17" s="2"/>
      <c r="B17" s="12">
        <v>10</v>
      </c>
      <c r="C17" s="247">
        <f>'Captura PA'!B20</f>
        <v>0</v>
      </c>
      <c r="D17" s="246">
        <f>'Captura PA'!C20</f>
        <v>0</v>
      </c>
      <c r="E17" s="246">
        <f>'Captura PA'!D20</f>
        <v>0</v>
      </c>
      <c r="F17" s="246">
        <f>'Captura PA'!E20</f>
        <v>0</v>
      </c>
      <c r="G17" s="14">
        <f>'Captura PA'!X20</f>
        <v>0</v>
      </c>
      <c r="H17" s="18">
        <f>'Captura PA'!AE20</f>
        <v>0</v>
      </c>
      <c r="I17" s="17">
        <f>'Captura PA'!AH20</f>
        <v>0</v>
      </c>
      <c r="J17" s="18">
        <f>'Captura PA'!AX20</f>
        <v>0</v>
      </c>
      <c r="K17" s="17">
        <f>'Captura PA'!AY20</f>
        <v>0</v>
      </c>
      <c r="L17" s="19">
        <f>'Captura PA'!AZ20</f>
        <v>0</v>
      </c>
      <c r="M17" s="2"/>
      <c r="N17" s="2"/>
      <c r="O17" s="2"/>
      <c r="P17" s="2"/>
      <c r="Q17" s="1"/>
      <c r="R17" s="1"/>
      <c r="S17" s="2"/>
      <c r="T17" s="2"/>
      <c r="U17" s="2"/>
      <c r="V17" s="2"/>
    </row>
    <row r="18" spans="1:22" ht="14.25" customHeight="1" x14ac:dyDescent="0.2">
      <c r="A18" s="2"/>
      <c r="B18" s="12">
        <v>11</v>
      </c>
      <c r="C18" s="247">
        <f>'Captura PA'!B21</f>
        <v>0</v>
      </c>
      <c r="D18" s="246">
        <f>'Captura PA'!C21</f>
        <v>0</v>
      </c>
      <c r="E18" s="246">
        <f>'Captura PA'!D21</f>
        <v>0</v>
      </c>
      <c r="F18" s="246">
        <f>'Captura PA'!E21</f>
        <v>0</v>
      </c>
      <c r="G18" s="14">
        <f>'Captura PA'!X21</f>
        <v>0</v>
      </c>
      <c r="H18" s="18">
        <f>'Captura PA'!AE21</f>
        <v>0</v>
      </c>
      <c r="I18" s="17">
        <f>'Captura PA'!AH21</f>
        <v>0</v>
      </c>
      <c r="J18" s="18">
        <f>'Captura PA'!AX21</f>
        <v>0</v>
      </c>
      <c r="K18" s="17">
        <f>'Captura PA'!AY21</f>
        <v>0</v>
      </c>
      <c r="L18" s="19">
        <f>'Captura PA'!AZ21</f>
        <v>0</v>
      </c>
      <c r="M18" s="2"/>
      <c r="N18" s="2"/>
      <c r="O18" s="2"/>
      <c r="P18" s="2"/>
      <c r="Q18" s="1"/>
      <c r="R18" s="1"/>
      <c r="S18" s="2"/>
      <c r="T18" s="2"/>
      <c r="U18" s="2"/>
      <c r="V18" s="2"/>
    </row>
    <row r="19" spans="1:22" ht="14.25" customHeight="1" x14ac:dyDescent="0.2">
      <c r="A19" s="2"/>
      <c r="B19" s="77">
        <v>12</v>
      </c>
      <c r="C19" s="247">
        <f>'Captura PA'!B22</f>
        <v>0</v>
      </c>
      <c r="D19" s="246">
        <f>'Captura PA'!C22</f>
        <v>0</v>
      </c>
      <c r="E19" s="246">
        <f>'Captura PA'!D22</f>
        <v>0</v>
      </c>
      <c r="F19" s="246">
        <f>'Captura PA'!E22</f>
        <v>0</v>
      </c>
      <c r="G19" s="14">
        <f>'Captura PA'!X22</f>
        <v>0</v>
      </c>
      <c r="H19" s="18">
        <f>'Captura PA'!AE22</f>
        <v>0</v>
      </c>
      <c r="I19" s="17">
        <f>'Captura PA'!AH22</f>
        <v>0</v>
      </c>
      <c r="J19" s="18">
        <f>'Captura PA'!AX22</f>
        <v>0</v>
      </c>
      <c r="K19" s="17">
        <f>'Captura PA'!AY22</f>
        <v>0</v>
      </c>
      <c r="L19" s="19">
        <f>'Captura PA'!AZ22</f>
        <v>0</v>
      </c>
      <c r="M19" s="2"/>
      <c r="N19" s="2"/>
      <c r="O19" s="2"/>
      <c r="P19" s="2"/>
      <c r="Q19" s="1"/>
      <c r="R19" s="1"/>
      <c r="S19" s="2"/>
      <c r="T19" s="2"/>
      <c r="U19" s="2"/>
      <c r="V19" s="2"/>
    </row>
    <row r="20" spans="1:22" s="242" customFormat="1" ht="14.25" customHeight="1" x14ac:dyDescent="0.2">
      <c r="A20" s="2"/>
      <c r="B20" s="77">
        <v>13</v>
      </c>
      <c r="C20" s="247">
        <f>'Captura PA'!B23</f>
        <v>0</v>
      </c>
      <c r="D20" s="246">
        <f>'Captura PA'!C23</f>
        <v>0</v>
      </c>
      <c r="E20" s="246">
        <f>'Captura PA'!D23</f>
        <v>0</v>
      </c>
      <c r="F20" s="246">
        <f>'Captura PA'!E23</f>
        <v>0</v>
      </c>
      <c r="G20" s="14">
        <f>'Captura PA'!X23</f>
        <v>0</v>
      </c>
      <c r="H20" s="18">
        <f>'Captura PA'!AE23</f>
        <v>0</v>
      </c>
      <c r="I20" s="17">
        <f>'Captura PA'!AH23</f>
        <v>0</v>
      </c>
      <c r="J20" s="18">
        <f>'Captura PA'!AX23</f>
        <v>0</v>
      </c>
      <c r="K20" s="17">
        <f>'Captura PA'!AY23</f>
        <v>0</v>
      </c>
      <c r="L20" s="19">
        <f>'Captura PA'!AZ23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242" customFormat="1" ht="14.25" customHeight="1" x14ac:dyDescent="0.2">
      <c r="A21" s="2"/>
      <c r="B21" s="77">
        <v>14</v>
      </c>
      <c r="C21" s="247">
        <f>'Captura PA'!B24</f>
        <v>0</v>
      </c>
      <c r="D21" s="246">
        <f>'Captura PA'!C24</f>
        <v>0</v>
      </c>
      <c r="E21" s="246">
        <f>'Captura PA'!D24</f>
        <v>0</v>
      </c>
      <c r="F21" s="246">
        <f>'Captura PA'!E24</f>
        <v>0</v>
      </c>
      <c r="G21" s="14">
        <f>'Captura PA'!X24</f>
        <v>0</v>
      </c>
      <c r="H21" s="18">
        <f>'Captura PA'!AE24</f>
        <v>0</v>
      </c>
      <c r="I21" s="17">
        <f>'Captura PA'!AH24</f>
        <v>0</v>
      </c>
      <c r="J21" s="18">
        <f>'Captura PA'!AX24</f>
        <v>0</v>
      </c>
      <c r="K21" s="17">
        <f>'Captura PA'!AY24</f>
        <v>0</v>
      </c>
      <c r="L21" s="19">
        <f>'Captura PA'!AZ24</f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242" customFormat="1" ht="14.25" customHeight="1" x14ac:dyDescent="0.2">
      <c r="A22" s="2"/>
      <c r="B22" s="77">
        <v>15</v>
      </c>
      <c r="C22" s="247">
        <f>'Captura PA'!B25</f>
        <v>0</v>
      </c>
      <c r="D22" s="246">
        <f>'Captura PA'!C25</f>
        <v>0</v>
      </c>
      <c r="E22" s="246">
        <f>'Captura PA'!D25</f>
        <v>0</v>
      </c>
      <c r="F22" s="246">
        <f>'Captura PA'!E25</f>
        <v>0</v>
      </c>
      <c r="G22" s="14">
        <f>'Captura PA'!X25</f>
        <v>0</v>
      </c>
      <c r="H22" s="18">
        <f>'Captura PA'!AE25</f>
        <v>0</v>
      </c>
      <c r="I22" s="17">
        <f>'Captura PA'!AH25</f>
        <v>0</v>
      </c>
      <c r="J22" s="18">
        <f>'Captura PA'!AX25</f>
        <v>0</v>
      </c>
      <c r="K22" s="17">
        <f>'Captura PA'!AY25</f>
        <v>0</v>
      </c>
      <c r="L22" s="19">
        <f>'Captura PA'!AZ25</f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s="242" customFormat="1" ht="14.25" customHeight="1" x14ac:dyDescent="0.2">
      <c r="A23" s="2"/>
      <c r="B23" s="77">
        <v>16</v>
      </c>
      <c r="C23" s="247">
        <f>'Captura PA'!B26</f>
        <v>0</v>
      </c>
      <c r="D23" s="246">
        <f>'Captura PA'!C26</f>
        <v>0</v>
      </c>
      <c r="E23" s="246">
        <f>'Captura PA'!D26</f>
        <v>0</v>
      </c>
      <c r="F23" s="246">
        <f>'Captura PA'!E26</f>
        <v>0</v>
      </c>
      <c r="G23" s="14">
        <f>'Captura PA'!X26</f>
        <v>0</v>
      </c>
      <c r="H23" s="18">
        <f>'Captura PA'!AE26</f>
        <v>0</v>
      </c>
      <c r="I23" s="17">
        <f>'Captura PA'!AH26</f>
        <v>0</v>
      </c>
      <c r="J23" s="18">
        <f>'Captura PA'!AX26</f>
        <v>0</v>
      </c>
      <c r="K23" s="17">
        <f>'Captura PA'!AY26</f>
        <v>0</v>
      </c>
      <c r="L23" s="19">
        <f>'Captura PA'!AZ26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242" customFormat="1" ht="14.25" customHeight="1" x14ac:dyDescent="0.2">
      <c r="A24" s="2"/>
      <c r="B24" s="77">
        <v>17</v>
      </c>
      <c r="C24" s="247">
        <f>'Captura PA'!B27</f>
        <v>0</v>
      </c>
      <c r="D24" s="246">
        <f>'Captura PA'!C27</f>
        <v>0</v>
      </c>
      <c r="E24" s="246">
        <f>'Captura PA'!D27</f>
        <v>0</v>
      </c>
      <c r="F24" s="246">
        <f>'Captura PA'!E27</f>
        <v>0</v>
      </c>
      <c r="G24" s="14">
        <f>'Captura PA'!X27</f>
        <v>0</v>
      </c>
      <c r="H24" s="18">
        <f>'Captura PA'!AE27</f>
        <v>0</v>
      </c>
      <c r="I24" s="17">
        <f>'Captura PA'!AH27</f>
        <v>0</v>
      </c>
      <c r="J24" s="18">
        <f>'Captura PA'!AX27</f>
        <v>0</v>
      </c>
      <c r="K24" s="17">
        <f>'Captura PA'!AY27</f>
        <v>0</v>
      </c>
      <c r="L24" s="19">
        <f>'Captura PA'!AZ27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s="242" customFormat="1" ht="14.25" customHeight="1" x14ac:dyDescent="0.2">
      <c r="A25" s="2"/>
      <c r="B25" s="77">
        <v>18</v>
      </c>
      <c r="C25" s="247">
        <f>'Captura PA'!B28</f>
        <v>0</v>
      </c>
      <c r="D25" s="246">
        <f>'Captura PA'!C28</f>
        <v>0</v>
      </c>
      <c r="E25" s="246">
        <f>'Captura PA'!D28</f>
        <v>0</v>
      </c>
      <c r="F25" s="246">
        <f>'Captura PA'!E28</f>
        <v>0</v>
      </c>
      <c r="G25" s="14">
        <f>'Captura PA'!X28</f>
        <v>0</v>
      </c>
      <c r="H25" s="18">
        <f>'Captura PA'!AE28</f>
        <v>0</v>
      </c>
      <c r="I25" s="17">
        <f>'Captura PA'!AH28</f>
        <v>0</v>
      </c>
      <c r="J25" s="18">
        <f>'Captura PA'!AX28</f>
        <v>0</v>
      </c>
      <c r="K25" s="17">
        <f>'Captura PA'!AY28</f>
        <v>0</v>
      </c>
      <c r="L25" s="19">
        <f>'Captura PA'!AZ28</f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s="242" customFormat="1" ht="14.25" customHeight="1" x14ac:dyDescent="0.2">
      <c r="A26" s="2"/>
      <c r="B26" s="77">
        <v>19</v>
      </c>
      <c r="C26" s="247">
        <f>'Captura PA'!B29</f>
        <v>0</v>
      </c>
      <c r="D26" s="246">
        <f>'Captura PA'!C29</f>
        <v>0</v>
      </c>
      <c r="E26" s="246">
        <f>'Captura PA'!D29</f>
        <v>0</v>
      </c>
      <c r="F26" s="246">
        <f>'Captura PA'!E29</f>
        <v>0</v>
      </c>
      <c r="G26" s="14">
        <f>'Captura PA'!X29</f>
        <v>0</v>
      </c>
      <c r="H26" s="18">
        <f>'Captura PA'!AE29</f>
        <v>0</v>
      </c>
      <c r="I26" s="17">
        <f>'Captura PA'!AH29</f>
        <v>0</v>
      </c>
      <c r="J26" s="18">
        <f>'Captura PA'!AX29</f>
        <v>0</v>
      </c>
      <c r="K26" s="17">
        <f>'Captura PA'!AY29</f>
        <v>0</v>
      </c>
      <c r="L26" s="19">
        <f>'Captura PA'!AZ29</f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s="242" customFormat="1" ht="14.25" customHeight="1" x14ac:dyDescent="0.2">
      <c r="A27" s="2"/>
      <c r="B27" s="77">
        <v>20</v>
      </c>
      <c r="C27" s="247">
        <f>'Captura PA'!B30</f>
        <v>0</v>
      </c>
      <c r="D27" s="246">
        <f>'Captura PA'!C30</f>
        <v>0</v>
      </c>
      <c r="E27" s="246">
        <f>'Captura PA'!D30</f>
        <v>0</v>
      </c>
      <c r="F27" s="246">
        <f>'Captura PA'!E30</f>
        <v>0</v>
      </c>
      <c r="G27" s="14">
        <f>'Captura PA'!X30</f>
        <v>0</v>
      </c>
      <c r="H27" s="18">
        <f>'Captura PA'!AE30</f>
        <v>0</v>
      </c>
      <c r="I27" s="17">
        <f>'Captura PA'!AH30</f>
        <v>0</v>
      </c>
      <c r="J27" s="18">
        <f>'Captura PA'!AX30</f>
        <v>0</v>
      </c>
      <c r="K27" s="17">
        <f>'Captura PA'!AY30</f>
        <v>0</v>
      </c>
      <c r="L27" s="19">
        <f>'Captura PA'!AZ30</f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s="242" customFormat="1" ht="14.25" customHeight="1" x14ac:dyDescent="0.2">
      <c r="A28" s="2"/>
      <c r="B28" s="77">
        <v>21</v>
      </c>
      <c r="C28" s="247">
        <f>'Captura PA'!B31</f>
        <v>0</v>
      </c>
      <c r="D28" s="246">
        <f>'Captura PA'!C31</f>
        <v>0</v>
      </c>
      <c r="E28" s="246">
        <f>'Captura PA'!D31</f>
        <v>0</v>
      </c>
      <c r="F28" s="246">
        <f>'Captura PA'!E31</f>
        <v>0</v>
      </c>
      <c r="G28" s="14">
        <f>'Captura PA'!X31</f>
        <v>0</v>
      </c>
      <c r="H28" s="18">
        <f>'Captura PA'!AE31</f>
        <v>0</v>
      </c>
      <c r="I28" s="17">
        <f>'Captura PA'!AH31</f>
        <v>0</v>
      </c>
      <c r="J28" s="18">
        <f>'Captura PA'!AX31</f>
        <v>0</v>
      </c>
      <c r="K28" s="17">
        <f>'Captura PA'!AY31</f>
        <v>0</v>
      </c>
      <c r="L28" s="19">
        <f>'Captura PA'!AZ31</f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242" customFormat="1" ht="14.25" customHeight="1" x14ac:dyDescent="0.2">
      <c r="A29" s="2"/>
      <c r="B29" s="77">
        <v>22</v>
      </c>
      <c r="C29" s="247">
        <f>'Captura PA'!B32</f>
        <v>0</v>
      </c>
      <c r="D29" s="246">
        <f>'Captura PA'!C32</f>
        <v>0</v>
      </c>
      <c r="E29" s="246">
        <f>'Captura PA'!D32</f>
        <v>0</v>
      </c>
      <c r="F29" s="246">
        <f>'Captura PA'!E32</f>
        <v>0</v>
      </c>
      <c r="G29" s="14">
        <f>'Captura PA'!X32</f>
        <v>0</v>
      </c>
      <c r="H29" s="18">
        <f>'Captura PA'!AE32</f>
        <v>0</v>
      </c>
      <c r="I29" s="17">
        <f>'Captura PA'!AH32</f>
        <v>0</v>
      </c>
      <c r="J29" s="18">
        <f>'Captura PA'!AX32</f>
        <v>0</v>
      </c>
      <c r="K29" s="17">
        <f>'Captura PA'!AY32</f>
        <v>0</v>
      </c>
      <c r="L29" s="19">
        <f>'Captura PA'!AZ32</f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242" customFormat="1" ht="14.25" customHeight="1" x14ac:dyDescent="0.2">
      <c r="A30" s="2"/>
      <c r="B30" s="77">
        <v>23</v>
      </c>
      <c r="C30" s="247">
        <f>'Captura PA'!B33</f>
        <v>0</v>
      </c>
      <c r="D30" s="246">
        <f>'Captura PA'!C33</f>
        <v>0</v>
      </c>
      <c r="E30" s="246">
        <f>'Captura PA'!D33</f>
        <v>0</v>
      </c>
      <c r="F30" s="246">
        <f>'Captura PA'!E33</f>
        <v>0</v>
      </c>
      <c r="G30" s="14">
        <f>'Captura PA'!X33</f>
        <v>0</v>
      </c>
      <c r="H30" s="18">
        <f>'Captura PA'!AE33</f>
        <v>0</v>
      </c>
      <c r="I30" s="17">
        <f>'Captura PA'!AH33</f>
        <v>0</v>
      </c>
      <c r="J30" s="18">
        <f>'Captura PA'!AX33</f>
        <v>0</v>
      </c>
      <c r="K30" s="17">
        <f>'Captura PA'!AY33</f>
        <v>0</v>
      </c>
      <c r="L30" s="19">
        <f>'Captura PA'!AZ33</f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242" customFormat="1" ht="14.25" customHeight="1" x14ac:dyDescent="0.2">
      <c r="A31" s="2"/>
      <c r="B31" s="77">
        <v>24</v>
      </c>
      <c r="C31" s="247">
        <f>'Captura PA'!B34</f>
        <v>0</v>
      </c>
      <c r="D31" s="246">
        <f>'Captura PA'!C34</f>
        <v>0</v>
      </c>
      <c r="E31" s="246">
        <f>'Captura PA'!D34</f>
        <v>0</v>
      </c>
      <c r="F31" s="246">
        <f>'Captura PA'!E34</f>
        <v>0</v>
      </c>
      <c r="G31" s="14">
        <f>'Captura PA'!X34</f>
        <v>0</v>
      </c>
      <c r="H31" s="18">
        <f>'Captura PA'!AE34</f>
        <v>0</v>
      </c>
      <c r="I31" s="17">
        <f>'Captura PA'!AH34</f>
        <v>0</v>
      </c>
      <c r="J31" s="18">
        <f>'Captura PA'!AX34</f>
        <v>0</v>
      </c>
      <c r="K31" s="17">
        <f>'Captura PA'!AY34</f>
        <v>0</v>
      </c>
      <c r="L31" s="19">
        <f>'Captura PA'!AZ34</f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242" customFormat="1" ht="14.25" customHeight="1" x14ac:dyDescent="0.2">
      <c r="A32" s="2"/>
      <c r="B32" s="77">
        <v>25</v>
      </c>
      <c r="C32" s="247">
        <f>'Captura PA'!B35</f>
        <v>0</v>
      </c>
      <c r="D32" s="246">
        <f>'Captura PA'!C35</f>
        <v>0</v>
      </c>
      <c r="E32" s="246">
        <f>'Captura PA'!D35</f>
        <v>0</v>
      </c>
      <c r="F32" s="246">
        <f>'Captura PA'!E35</f>
        <v>0</v>
      </c>
      <c r="G32" s="14">
        <f>'Captura PA'!X35</f>
        <v>0</v>
      </c>
      <c r="H32" s="18">
        <f>'Captura PA'!AE35</f>
        <v>0</v>
      </c>
      <c r="I32" s="17">
        <f>'Captura PA'!AH35</f>
        <v>0</v>
      </c>
      <c r="J32" s="18">
        <f>'Captura PA'!AX35</f>
        <v>0</v>
      </c>
      <c r="K32" s="17">
        <f>'Captura PA'!AY35</f>
        <v>0</v>
      </c>
      <c r="L32" s="19">
        <f>'Captura PA'!AZ35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242" customFormat="1" ht="14.25" customHeight="1" x14ac:dyDescent="0.2">
      <c r="A33" s="2"/>
      <c r="B33" s="77">
        <v>26</v>
      </c>
      <c r="C33" s="247">
        <f>'Captura PA'!B36</f>
        <v>0</v>
      </c>
      <c r="D33" s="246">
        <f>'Captura PA'!C36</f>
        <v>0</v>
      </c>
      <c r="E33" s="246">
        <f>'Captura PA'!D36</f>
        <v>0</v>
      </c>
      <c r="F33" s="246">
        <f>'Captura PA'!E36</f>
        <v>0</v>
      </c>
      <c r="G33" s="14">
        <f>'Captura PA'!X36</f>
        <v>0</v>
      </c>
      <c r="H33" s="18">
        <f>'Captura PA'!AE36</f>
        <v>0</v>
      </c>
      <c r="I33" s="17">
        <f>'Captura PA'!AH36</f>
        <v>0</v>
      </c>
      <c r="J33" s="18">
        <f>'Captura PA'!AX36</f>
        <v>0</v>
      </c>
      <c r="K33" s="17">
        <f>'Captura PA'!AY36</f>
        <v>0</v>
      </c>
      <c r="L33" s="19">
        <f>'Captura PA'!AZ36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242" customFormat="1" ht="14.25" customHeight="1" x14ac:dyDescent="0.2">
      <c r="A34" s="2"/>
      <c r="B34" s="77">
        <v>27</v>
      </c>
      <c r="C34" s="247">
        <f>'Captura PA'!B37</f>
        <v>0</v>
      </c>
      <c r="D34" s="246">
        <f>'Captura PA'!C37</f>
        <v>0</v>
      </c>
      <c r="E34" s="246">
        <f>'Captura PA'!D37</f>
        <v>0</v>
      </c>
      <c r="F34" s="246">
        <f>'Captura PA'!E37</f>
        <v>0</v>
      </c>
      <c r="G34" s="14">
        <f>'Captura PA'!X37</f>
        <v>0</v>
      </c>
      <c r="H34" s="18">
        <f>'Captura PA'!AE37</f>
        <v>0</v>
      </c>
      <c r="I34" s="17">
        <f>'Captura PA'!AH37</f>
        <v>0</v>
      </c>
      <c r="J34" s="18">
        <f>'Captura PA'!AX37</f>
        <v>0</v>
      </c>
      <c r="K34" s="17">
        <f>'Captura PA'!AY37</f>
        <v>0</v>
      </c>
      <c r="L34" s="19">
        <f>'Captura PA'!AZ37</f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242" customFormat="1" ht="14.25" customHeight="1" x14ac:dyDescent="0.2">
      <c r="A35" s="2"/>
      <c r="B35" s="77">
        <v>28</v>
      </c>
      <c r="C35" s="247">
        <f>'Captura PA'!B38</f>
        <v>0</v>
      </c>
      <c r="D35" s="246">
        <f>'Captura PA'!C38</f>
        <v>0</v>
      </c>
      <c r="E35" s="246">
        <f>'Captura PA'!D38</f>
        <v>0</v>
      </c>
      <c r="F35" s="246">
        <f>'Captura PA'!E38</f>
        <v>0</v>
      </c>
      <c r="G35" s="14">
        <f>'Captura PA'!X38</f>
        <v>0</v>
      </c>
      <c r="H35" s="18">
        <f>'Captura PA'!AE38</f>
        <v>0</v>
      </c>
      <c r="I35" s="17">
        <f>'Captura PA'!AH38</f>
        <v>0</v>
      </c>
      <c r="J35" s="18">
        <f>'Captura PA'!AX38</f>
        <v>0</v>
      </c>
      <c r="K35" s="17">
        <f>'Captura PA'!AY38</f>
        <v>0</v>
      </c>
      <c r="L35" s="19">
        <f>'Captura PA'!AZ38</f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242" customFormat="1" ht="14.25" customHeight="1" x14ac:dyDescent="0.2">
      <c r="A36" s="2"/>
      <c r="B36" s="77">
        <v>29</v>
      </c>
      <c r="C36" s="247">
        <f>'Captura PA'!B39</f>
        <v>0</v>
      </c>
      <c r="D36" s="246">
        <f>'Captura PA'!C39</f>
        <v>0</v>
      </c>
      <c r="E36" s="246">
        <f>'Captura PA'!D39</f>
        <v>0</v>
      </c>
      <c r="F36" s="246">
        <f>'Captura PA'!E39</f>
        <v>0</v>
      </c>
      <c r="G36" s="14">
        <f>'Captura PA'!X39</f>
        <v>0</v>
      </c>
      <c r="H36" s="18">
        <f>'Captura PA'!AE39</f>
        <v>0</v>
      </c>
      <c r="I36" s="17">
        <f>'Captura PA'!AH39</f>
        <v>0</v>
      </c>
      <c r="J36" s="18">
        <f>'Captura PA'!AX39</f>
        <v>0</v>
      </c>
      <c r="K36" s="17">
        <f>'Captura PA'!AY39</f>
        <v>0</v>
      </c>
      <c r="L36" s="19">
        <f>'Captura PA'!AZ39</f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242" customFormat="1" ht="14.25" customHeight="1" x14ac:dyDescent="0.2">
      <c r="A37" s="2"/>
      <c r="B37" s="77">
        <v>30</v>
      </c>
      <c r="C37" s="247">
        <f>'Captura PA'!B40</f>
        <v>0</v>
      </c>
      <c r="D37" s="246">
        <f>'Captura PA'!C40</f>
        <v>0</v>
      </c>
      <c r="E37" s="246">
        <f>'Captura PA'!D40</f>
        <v>0</v>
      </c>
      <c r="F37" s="246">
        <f>'Captura PA'!E40</f>
        <v>0</v>
      </c>
      <c r="G37" s="14">
        <f>'Captura PA'!X40</f>
        <v>0</v>
      </c>
      <c r="H37" s="18">
        <f>'Captura PA'!AE40</f>
        <v>0</v>
      </c>
      <c r="I37" s="17">
        <f>'Captura PA'!AH40</f>
        <v>0</v>
      </c>
      <c r="J37" s="18">
        <f>'Captura PA'!AX40</f>
        <v>0</v>
      </c>
      <c r="K37" s="17">
        <f>'Captura PA'!AY40</f>
        <v>0</v>
      </c>
      <c r="L37" s="19">
        <f>'Captura PA'!AZ40</f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242" customFormat="1" ht="14.25" customHeight="1" x14ac:dyDescent="0.2">
      <c r="A38" s="2"/>
      <c r="B38" s="77">
        <v>31</v>
      </c>
      <c r="C38" s="247">
        <f>'Captura PA'!B41</f>
        <v>0</v>
      </c>
      <c r="D38" s="246">
        <f>'Captura PA'!C41</f>
        <v>0</v>
      </c>
      <c r="E38" s="246">
        <f>'Captura PA'!D41</f>
        <v>0</v>
      </c>
      <c r="F38" s="246">
        <f>'Captura PA'!E41</f>
        <v>0</v>
      </c>
      <c r="G38" s="14">
        <f>'Captura PA'!X41</f>
        <v>0</v>
      </c>
      <c r="H38" s="18">
        <f>'Captura PA'!AE41</f>
        <v>0</v>
      </c>
      <c r="I38" s="17">
        <f>'Captura PA'!AH41</f>
        <v>0</v>
      </c>
      <c r="J38" s="18">
        <f>'Captura PA'!AX41</f>
        <v>0</v>
      </c>
      <c r="K38" s="17">
        <f>'Captura PA'!AY41</f>
        <v>0</v>
      </c>
      <c r="L38" s="19">
        <f>'Captura PA'!AZ41</f>
        <v>0</v>
      </c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242" customFormat="1" ht="14.25" customHeight="1" x14ac:dyDescent="0.2">
      <c r="A39" s="2"/>
      <c r="B39" s="77">
        <v>32</v>
      </c>
      <c r="C39" s="247">
        <f>'Captura PA'!B42</f>
        <v>0</v>
      </c>
      <c r="D39" s="246">
        <f>'Captura PA'!C42</f>
        <v>0</v>
      </c>
      <c r="E39" s="246">
        <f>'Captura PA'!D42</f>
        <v>0</v>
      </c>
      <c r="F39" s="246">
        <f>'Captura PA'!E42</f>
        <v>0</v>
      </c>
      <c r="G39" s="14">
        <f>'Captura PA'!X42</f>
        <v>0</v>
      </c>
      <c r="H39" s="18">
        <f>'Captura PA'!AE42</f>
        <v>0</v>
      </c>
      <c r="I39" s="17">
        <f>'Captura PA'!AH42</f>
        <v>0</v>
      </c>
      <c r="J39" s="18">
        <f>'Captura PA'!AX42</f>
        <v>0</v>
      </c>
      <c r="K39" s="17">
        <f>'Captura PA'!AY42</f>
        <v>0</v>
      </c>
      <c r="L39" s="19">
        <f>'Captura PA'!AZ42</f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242" customFormat="1" ht="14.25" customHeight="1" x14ac:dyDescent="0.2">
      <c r="A40" s="2"/>
      <c r="B40" s="77">
        <v>33</v>
      </c>
      <c r="C40" s="247">
        <f>'Captura PA'!B43</f>
        <v>0</v>
      </c>
      <c r="D40" s="246">
        <f>'Captura PA'!C43</f>
        <v>0</v>
      </c>
      <c r="E40" s="246">
        <f>'Captura PA'!D43</f>
        <v>0</v>
      </c>
      <c r="F40" s="246">
        <f>'Captura PA'!E43</f>
        <v>0</v>
      </c>
      <c r="G40" s="14">
        <f>'Captura PA'!X43</f>
        <v>0</v>
      </c>
      <c r="H40" s="18">
        <f>'Captura PA'!AE43</f>
        <v>0</v>
      </c>
      <c r="I40" s="17">
        <f>'Captura PA'!AH43</f>
        <v>0</v>
      </c>
      <c r="J40" s="18">
        <f>'Captura PA'!AX43</f>
        <v>0</v>
      </c>
      <c r="K40" s="17">
        <f>'Captura PA'!AY43</f>
        <v>0</v>
      </c>
      <c r="L40" s="19">
        <f>'Captura PA'!AZ43</f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242" customFormat="1" ht="14.25" customHeight="1" x14ac:dyDescent="0.2">
      <c r="A41" s="2"/>
      <c r="B41" s="77">
        <v>34</v>
      </c>
      <c r="C41" s="247">
        <f>'Captura PA'!B44</f>
        <v>0</v>
      </c>
      <c r="D41" s="246">
        <f>'Captura PA'!C44</f>
        <v>0</v>
      </c>
      <c r="E41" s="246">
        <f>'Captura PA'!D44</f>
        <v>0</v>
      </c>
      <c r="F41" s="246">
        <f>'Captura PA'!E44</f>
        <v>0</v>
      </c>
      <c r="G41" s="14">
        <f>'Captura PA'!X44</f>
        <v>0</v>
      </c>
      <c r="H41" s="18">
        <f>'Captura PA'!AE44</f>
        <v>0</v>
      </c>
      <c r="I41" s="17">
        <f>'Captura PA'!AH44</f>
        <v>0</v>
      </c>
      <c r="J41" s="18">
        <f>'Captura PA'!AX44</f>
        <v>0</v>
      </c>
      <c r="K41" s="17">
        <f>'Captura PA'!AY44</f>
        <v>0</v>
      </c>
      <c r="L41" s="19">
        <f>'Captura PA'!AZ44</f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242" customFormat="1" ht="14.25" customHeight="1" x14ac:dyDescent="0.2">
      <c r="A42" s="2"/>
      <c r="B42" s="77">
        <v>35</v>
      </c>
      <c r="C42" s="247">
        <f>'Captura PA'!B45</f>
        <v>0</v>
      </c>
      <c r="D42" s="246">
        <f>'Captura PA'!C45</f>
        <v>0</v>
      </c>
      <c r="E42" s="246">
        <f>'Captura PA'!D45</f>
        <v>0</v>
      </c>
      <c r="F42" s="246">
        <f>'Captura PA'!E45</f>
        <v>0</v>
      </c>
      <c r="G42" s="14">
        <f>'Captura PA'!X45</f>
        <v>0</v>
      </c>
      <c r="H42" s="18">
        <f>'Captura PA'!AE45</f>
        <v>0</v>
      </c>
      <c r="I42" s="17">
        <f>'Captura PA'!AH45</f>
        <v>0</v>
      </c>
      <c r="J42" s="18">
        <f>'Captura PA'!AX45</f>
        <v>0</v>
      </c>
      <c r="K42" s="17">
        <f>'Captura PA'!AY45</f>
        <v>0</v>
      </c>
      <c r="L42" s="19">
        <f>'Captura PA'!AZ45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242" customFormat="1" ht="14.25" customHeight="1" x14ac:dyDescent="0.2">
      <c r="A43" s="2"/>
      <c r="B43" s="77">
        <v>36</v>
      </c>
      <c r="C43" s="247">
        <f>'Captura PA'!B46</f>
        <v>0</v>
      </c>
      <c r="D43" s="246">
        <f>'Captura PA'!C46</f>
        <v>0</v>
      </c>
      <c r="E43" s="246">
        <f>'Captura PA'!D46</f>
        <v>0</v>
      </c>
      <c r="F43" s="246">
        <f>'Captura PA'!E46</f>
        <v>0</v>
      </c>
      <c r="G43" s="14">
        <f>'Captura PA'!X46</f>
        <v>0</v>
      </c>
      <c r="H43" s="18">
        <f>'Captura PA'!AE46</f>
        <v>0</v>
      </c>
      <c r="I43" s="17">
        <f>'Captura PA'!AH46</f>
        <v>0</v>
      </c>
      <c r="J43" s="18">
        <f>'Captura PA'!AX46</f>
        <v>0</v>
      </c>
      <c r="K43" s="17">
        <f>'Captura PA'!AY46</f>
        <v>0</v>
      </c>
      <c r="L43" s="19">
        <f>'Captura PA'!AZ46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9.5" customHeight="1" x14ac:dyDescent="0.2">
      <c r="A44" s="2"/>
      <c r="B44" s="858" t="s">
        <v>53</v>
      </c>
      <c r="C44" s="858"/>
      <c r="D44" s="245"/>
      <c r="E44" s="245"/>
      <c r="F44" s="245"/>
      <c r="G44" s="70">
        <f>AVERAGE(G8:G43)</f>
        <v>0</v>
      </c>
      <c r="H44" s="70">
        <f t="shared" ref="H44:K44" si="0">AVERAGE(H8:H43)</f>
        <v>0</v>
      </c>
      <c r="I44" s="70">
        <f>AVERAGE(I8:I43)</f>
        <v>0</v>
      </c>
      <c r="J44" s="70">
        <f t="shared" si="0"/>
        <v>0</v>
      </c>
      <c r="K44" s="70">
        <f t="shared" si="0"/>
        <v>0</v>
      </c>
      <c r="L44" s="25"/>
      <c r="M44" s="2"/>
      <c r="N44" s="2"/>
      <c r="O44" s="2"/>
      <c r="P44" s="2"/>
      <c r="Q44" s="1"/>
      <c r="R44" s="1"/>
      <c r="S44" s="2"/>
      <c r="T44" s="2"/>
      <c r="U44" s="2"/>
      <c r="V44" s="2"/>
    </row>
    <row r="45" spans="1:22" ht="15" customHeight="1" x14ac:dyDescent="0.2">
      <c r="A45" s="2"/>
      <c r="B45" s="6"/>
      <c r="C45" s="21"/>
      <c r="D45" s="25"/>
      <c r="E45" s="25"/>
      <c r="F45" s="25"/>
      <c r="G45" s="21"/>
      <c r="H45" s="22"/>
      <c r="I45" s="1"/>
      <c r="J45" s="23"/>
      <c r="K45" s="24"/>
      <c r="L45" s="25"/>
      <c r="M45" s="2"/>
      <c r="N45" s="2"/>
      <c r="O45" s="2"/>
      <c r="P45" s="2"/>
      <c r="Q45" s="1"/>
      <c r="R45" s="1"/>
      <c r="S45" s="2"/>
      <c r="T45" s="2"/>
      <c r="U45" s="2"/>
      <c r="V45" s="2"/>
    </row>
    <row r="46" spans="1:22" ht="12.75" customHeight="1" x14ac:dyDescent="0.2">
      <c r="A46" s="2"/>
      <c r="B46" s="1"/>
      <c r="C46" s="1"/>
      <c r="D46" s="42"/>
      <c r="E46" s="42"/>
      <c r="F46" s="4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2"/>
      <c r="T46" s="2"/>
      <c r="U46" s="2"/>
      <c r="V46" s="2"/>
    </row>
    <row r="47" spans="1:22" ht="15" customHeight="1" x14ac:dyDescent="0.25">
      <c r="A47" s="2"/>
      <c r="B47" s="26"/>
      <c r="C47" s="26"/>
      <c r="D47" s="243"/>
      <c r="E47" s="243"/>
      <c r="F47" s="243"/>
      <c r="G47" s="26"/>
      <c r="H47" s="254"/>
      <c r="I47" s="26"/>
      <c r="K47" s="26"/>
      <c r="L47" s="26"/>
      <c r="M47" s="2"/>
      <c r="N47" s="2"/>
      <c r="O47" s="2"/>
      <c r="P47" s="2"/>
      <c r="Q47" s="1"/>
      <c r="R47" s="1"/>
      <c r="S47" s="2"/>
      <c r="T47" s="2"/>
      <c r="U47" s="2"/>
      <c r="V47" s="2"/>
    </row>
    <row r="48" spans="1:22" ht="15" customHeight="1" x14ac:dyDescent="0.25">
      <c r="A48" s="2"/>
      <c r="B48" s="27"/>
      <c r="C48" s="7"/>
      <c r="D48" s="42"/>
      <c r="E48" s="42"/>
      <c r="F48" s="4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2"/>
      <c r="T48" s="2"/>
      <c r="U48" s="2"/>
      <c r="V48" s="2"/>
    </row>
    <row r="49" spans="1:22" ht="15" customHeight="1" x14ac:dyDescent="0.25">
      <c r="A49" s="2"/>
      <c r="B49" s="27"/>
      <c r="C49" s="7"/>
      <c r="D49" s="42"/>
      <c r="E49" s="42"/>
      <c r="F49" s="42"/>
      <c r="G49" s="2"/>
      <c r="H49" s="859"/>
      <c r="I49" s="859"/>
      <c r="J49" s="859"/>
      <c r="K49" s="859"/>
      <c r="L49" s="2"/>
      <c r="M49" s="2"/>
      <c r="N49" s="2"/>
      <c r="O49" s="2"/>
      <c r="P49" s="2"/>
      <c r="Q49" s="1"/>
      <c r="R49" s="1"/>
      <c r="S49" s="2"/>
      <c r="T49" s="2"/>
      <c r="U49" s="2"/>
      <c r="V49" s="2"/>
    </row>
    <row r="50" spans="1:22" ht="15" customHeight="1" x14ac:dyDescent="0.25">
      <c r="A50" s="2"/>
      <c r="B50" s="27"/>
      <c r="C50" s="2"/>
      <c r="D50" s="42"/>
      <c r="E50" s="42"/>
      <c r="F50" s="42"/>
      <c r="G50" s="2"/>
      <c r="H50" s="860" t="s">
        <v>72</v>
      </c>
      <c r="I50" s="860"/>
      <c r="J50" s="860"/>
      <c r="K50" s="860"/>
      <c r="L50" s="2"/>
      <c r="M50" s="2"/>
      <c r="N50" s="2"/>
      <c r="O50" s="2"/>
      <c r="P50" s="2"/>
      <c r="Q50" s="1"/>
      <c r="R50" s="1"/>
      <c r="S50" s="2"/>
      <c r="T50" s="2"/>
      <c r="U50" s="2"/>
      <c r="V50" s="2"/>
    </row>
    <row r="51" spans="1:22" ht="12.75" customHeight="1" x14ac:dyDescent="0.2">
      <c r="A51" s="2"/>
      <c r="B51" s="2"/>
      <c r="C51" s="2"/>
      <c r="D51" s="42"/>
      <c r="E51" s="42"/>
      <c r="F51" s="4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2"/>
      <c r="T51" s="2"/>
      <c r="U51" s="2"/>
      <c r="V51" s="2"/>
    </row>
    <row r="52" spans="1:22" ht="12.75" customHeight="1" x14ac:dyDescent="0.2">
      <c r="A52" s="2"/>
      <c r="B52" s="2"/>
      <c r="C52" s="2"/>
      <c r="D52" s="42"/>
      <c r="E52" s="42"/>
      <c r="F52" s="4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2"/>
      <c r="T52" s="2"/>
      <c r="U52" s="2"/>
      <c r="V52" s="2"/>
    </row>
  </sheetData>
  <sortState ref="C14:C52">
    <sortCondition ref="C14"/>
  </sortState>
  <mergeCells count="11">
    <mergeCell ref="A1:B2"/>
    <mergeCell ref="B44:C44"/>
    <mergeCell ref="H50:K50"/>
    <mergeCell ref="H49:K49"/>
    <mergeCell ref="D4:K4"/>
    <mergeCell ref="D5:H5"/>
    <mergeCell ref="J1:K1"/>
    <mergeCell ref="J2:K2"/>
    <mergeCell ref="H1:I1"/>
    <mergeCell ref="H2:I2"/>
    <mergeCell ref="C1:G2"/>
  </mergeCells>
  <printOptions horizontalCentered="1" verticalCentered="1"/>
  <pageMargins left="0" right="0" top="0.74803149606299213" bottom="0.74803149606299213" header="0" footer="0.31496062992125984"/>
  <pageSetup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M8" sqref="M8"/>
    </sheetView>
  </sheetViews>
  <sheetFormatPr baseColWidth="10" defaultColWidth="17.28515625" defaultRowHeight="15.75" customHeight="1" x14ac:dyDescent="0.2"/>
  <cols>
    <col min="1" max="1" width="3.140625" style="41" customWidth="1"/>
    <col min="2" max="2" width="17.85546875" style="57" customWidth="1"/>
    <col min="3" max="3" width="10.7109375" customWidth="1"/>
    <col min="4" max="4" width="16.140625" style="57" customWidth="1"/>
    <col min="5" max="6" width="17.5703125" customWidth="1"/>
    <col min="7" max="7" width="15.140625" bestFit="1" customWidth="1"/>
    <col min="8" max="8" width="7.28515625" bestFit="1" customWidth="1"/>
    <col min="9" max="9" width="6" customWidth="1"/>
    <col min="10" max="10" width="11.85546875" bestFit="1" customWidth="1"/>
    <col min="11" max="11" width="6.28515625" customWidth="1"/>
    <col min="12" max="12" width="10" customWidth="1"/>
    <col min="13" max="13" width="29" customWidth="1"/>
  </cols>
  <sheetData>
    <row r="1" spans="1:13" s="253" customFormat="1" ht="30" customHeight="1" x14ac:dyDescent="0.2">
      <c r="A1" s="764"/>
      <c r="B1" s="764"/>
      <c r="C1" s="766" t="s">
        <v>205</v>
      </c>
      <c r="D1" s="766"/>
      <c r="E1" s="766"/>
      <c r="F1" s="364" t="s">
        <v>190</v>
      </c>
      <c r="G1" s="364" t="s">
        <v>193</v>
      </c>
      <c r="H1" s="83"/>
      <c r="I1" s="83"/>
      <c r="J1" s="83"/>
      <c r="K1" s="83"/>
      <c r="L1" s="83"/>
      <c r="M1" s="83"/>
    </row>
    <row r="2" spans="1:13" s="253" customFormat="1" ht="30" customHeight="1" x14ac:dyDescent="0.2">
      <c r="A2" s="764"/>
      <c r="B2" s="764"/>
      <c r="C2" s="766"/>
      <c r="D2" s="766"/>
      <c r="E2" s="766"/>
      <c r="F2" s="364" t="s">
        <v>191</v>
      </c>
      <c r="G2" s="364" t="s">
        <v>192</v>
      </c>
      <c r="H2" s="83"/>
      <c r="I2" s="83"/>
      <c r="J2" s="83"/>
      <c r="K2" s="83"/>
      <c r="L2" s="83"/>
      <c r="M2" s="83"/>
    </row>
    <row r="3" spans="1:13" ht="18" customHeight="1" x14ac:dyDescent="0.2">
      <c r="C3" s="29"/>
      <c r="D3" s="29"/>
      <c r="E3" s="28"/>
      <c r="F3" s="28"/>
      <c r="H3" s="28"/>
      <c r="M3" s="2"/>
    </row>
    <row r="4" spans="1:13" ht="12.75" customHeight="1" x14ac:dyDescent="0.2">
      <c r="A4" s="905" t="s">
        <v>62</v>
      </c>
      <c r="B4" s="905"/>
      <c r="C4" s="865">
        <f>'Captura PA'!C4</f>
        <v>0</v>
      </c>
      <c r="D4" s="865"/>
      <c r="E4" s="865"/>
      <c r="F4" s="865"/>
      <c r="G4" s="865"/>
      <c r="H4" s="28"/>
      <c r="M4" s="2"/>
    </row>
    <row r="5" spans="1:13" ht="12.75" customHeight="1" x14ac:dyDescent="0.2">
      <c r="A5" s="905" t="s">
        <v>63</v>
      </c>
      <c r="B5" s="905"/>
      <c r="C5" s="870" t="s">
        <v>64</v>
      </c>
      <c r="D5" s="870"/>
      <c r="E5" s="263" t="e">
        <f>CONCATENATE("NIVEL: ", VLOOKUP(C6,'Evaluación PA'!C8:K43,2,FALSE))</f>
        <v>#N/A</v>
      </c>
      <c r="F5" s="377" t="e">
        <f>IF(VLOOKUP(C6,'Evaluación PA'!C8:K43,3,FALSE)="T", "TUTOR", "NO TUTOR")</f>
        <v>#N/A</v>
      </c>
      <c r="G5" s="377" t="e">
        <f>IF(VLOOKUP(C6,'Evaluación PA'!C8:K43,4,FALSE)="D", "DISEÑADOR", "NO DISEÑADOR")</f>
        <v>#N/A</v>
      </c>
      <c r="H5" s="28"/>
      <c r="I5" s="88"/>
      <c r="J5" s="253"/>
      <c r="M5" s="2"/>
    </row>
    <row r="6" spans="1:13" ht="12.75" customHeight="1" x14ac:dyDescent="0.2">
      <c r="A6" s="905" t="s">
        <v>65</v>
      </c>
      <c r="B6" s="905"/>
      <c r="C6" s="906" t="s">
        <v>180</v>
      </c>
      <c r="D6" s="906"/>
      <c r="E6" s="906"/>
      <c r="F6" s="906"/>
      <c r="G6" s="906"/>
      <c r="H6" s="28"/>
      <c r="J6" s="253"/>
      <c r="M6" s="2"/>
    </row>
    <row r="7" spans="1:13" ht="12.75" customHeight="1" x14ac:dyDescent="0.2">
      <c r="A7" s="905" t="s">
        <v>66</v>
      </c>
      <c r="B7" s="905"/>
      <c r="C7" s="870">
        <f>'Captura PA'!C5</f>
        <v>0</v>
      </c>
      <c r="D7" s="870"/>
      <c r="E7" s="870"/>
      <c r="F7" s="870"/>
      <c r="G7" s="870"/>
      <c r="H7" s="28"/>
      <c r="I7" s="28"/>
      <c r="J7" s="253"/>
      <c r="L7" s="57"/>
      <c r="M7" s="2"/>
    </row>
    <row r="8" spans="1:13" ht="12.75" customHeight="1" x14ac:dyDescent="0.2">
      <c r="A8" s="905" t="s">
        <v>67</v>
      </c>
      <c r="B8" s="905"/>
      <c r="C8" s="907"/>
      <c r="D8" s="907"/>
      <c r="E8" s="907"/>
      <c r="F8" s="907"/>
      <c r="G8" s="907"/>
      <c r="H8" s="28"/>
      <c r="J8" s="253"/>
      <c r="K8" s="57"/>
      <c r="L8" s="2"/>
    </row>
    <row r="9" spans="1:13" ht="12.75" customHeight="1" thickBot="1" x14ac:dyDescent="0.25">
      <c r="C9" s="28"/>
      <c r="D9" s="28"/>
      <c r="E9" s="28"/>
      <c r="F9" s="28"/>
      <c r="G9" s="28"/>
      <c r="H9" s="28"/>
      <c r="I9" s="28"/>
      <c r="J9" s="253"/>
      <c r="L9" s="57"/>
      <c r="M9" s="2"/>
    </row>
    <row r="10" spans="1:13" ht="24.75" thickBot="1" x14ac:dyDescent="0.25">
      <c r="A10" s="908" t="s">
        <v>71</v>
      </c>
      <c r="B10" s="909"/>
      <c r="C10" s="910"/>
      <c r="D10" s="911"/>
      <c r="E10" s="912"/>
      <c r="F10" s="98" t="s">
        <v>73</v>
      </c>
      <c r="G10" s="99" t="s">
        <v>74</v>
      </c>
      <c r="H10" s="1"/>
      <c r="I10" s="1"/>
      <c r="K10" s="57"/>
      <c r="L10" s="2"/>
    </row>
    <row r="11" spans="1:13" ht="15" customHeight="1" x14ac:dyDescent="0.2">
      <c r="A11" s="900" t="str">
        <f>'Aspectos PA'!B5</f>
        <v>RESPONSABILIDAD ACADÉMICO-ADMINISTRATIVA</v>
      </c>
      <c r="B11" s="901"/>
      <c r="C11" s="902"/>
      <c r="D11" s="903"/>
      <c r="E11" s="904"/>
      <c r="F11" s="85" t="e">
        <f>IF(RIGHT($E$5,1)="A",'Aspectos PA'!F5,IF(RIGHT($E$5,1)="B",'Aspectos PA'!I5,IF(RIGHT($E$5,1)="C",'Aspectos PA'!L5,"NO")))</f>
        <v>#N/A</v>
      </c>
      <c r="G11" s="78" t="e">
        <f>VLOOKUP(C6,'Evaluación PA'!$C$8:$L$43,5,FALSE)</f>
        <v>#N/A</v>
      </c>
      <c r="H11" s="1"/>
      <c r="I11" s="2"/>
      <c r="K11" s="57"/>
      <c r="L11" s="2"/>
    </row>
    <row r="12" spans="1:13" ht="15" customHeight="1" x14ac:dyDescent="0.2">
      <c r="A12" s="876" t="str">
        <f>'Aspectos PA'!B14</f>
        <v>EVALUACIÓN DE ALUMNOS</v>
      </c>
      <c r="B12" s="877"/>
      <c r="C12" s="878"/>
      <c r="D12" s="879"/>
      <c r="E12" s="880"/>
      <c r="F12" s="84" t="e">
        <f>IF(RIGHT($E$5,1)="A",'Aspectos PA'!F14,IF(RIGHT($E$5,1)="B",'Aspectos PA'!I14,IF(RIGHT($E$5,1)="C",'Aspectos PA'!L14,"NO")))</f>
        <v>#N/A</v>
      </c>
      <c r="G12" s="79" t="e">
        <f>VLOOKUP(C6,'Evaluación PA'!$C$8:$L$43,7,FALSE)</f>
        <v>#N/A</v>
      </c>
      <c r="H12" s="1"/>
      <c r="I12" s="1"/>
      <c r="K12" s="57"/>
      <c r="L12" s="2"/>
    </row>
    <row r="13" spans="1:13" ht="15" customHeight="1" x14ac:dyDescent="0.2">
      <c r="A13" s="881" t="str">
        <f>'Aspectos PA'!B18</f>
        <v>ÉTICA</v>
      </c>
      <c r="B13" s="877"/>
      <c r="C13" s="878"/>
      <c r="D13" s="879"/>
      <c r="E13" s="880"/>
      <c r="F13" s="84" t="e">
        <f>IF(RIGHT($E$5,1)="A",'Aspectos PA'!F18,IF(RIGHT($E$5,1)="B",'Aspectos PA'!I18,IF(RIGHT($E$5,1)="C",'Aspectos PA'!L18,"NO")))</f>
        <v>#N/A</v>
      </c>
      <c r="G13" s="79" t="e">
        <f>VLOOKUP(C6,'Evaluación PA'!$C$8:$L$43,6,FALSE)</f>
        <v>#N/A</v>
      </c>
      <c r="H13" s="1"/>
      <c r="I13" s="1"/>
      <c r="K13" s="57"/>
      <c r="L13" s="2"/>
    </row>
    <row r="14" spans="1:13" ht="15" customHeight="1" thickBot="1" x14ac:dyDescent="0.25">
      <c r="A14" s="882" t="str">
        <f>'Aspectos PA'!B19</f>
        <v>CAPACITACIÓN</v>
      </c>
      <c r="B14" s="883"/>
      <c r="C14" s="884"/>
      <c r="D14" s="885"/>
      <c r="E14" s="886"/>
      <c r="F14" s="86" t="e">
        <f>IF(RIGHT($E$5,1)="A",'Aspectos PA'!F19,IF(RIGHT($E$5,1)="B",'Aspectos PA'!I19,IF(RIGHT($E$5,1)="C",'Aspectos PA'!L19,"NO")))</f>
        <v>#N/A</v>
      </c>
      <c r="G14" s="80" t="e">
        <f>VLOOKUP(C6,'Evaluación PA'!$C$8:$L$43,8,FALSE)</f>
        <v>#N/A</v>
      </c>
      <c r="H14" s="1"/>
      <c r="I14" s="1"/>
      <c r="K14" s="57"/>
      <c r="L14" s="2"/>
    </row>
    <row r="15" spans="1:13" ht="18.75" customHeight="1" thickBot="1" x14ac:dyDescent="0.25">
      <c r="A15" s="887" t="s">
        <v>75</v>
      </c>
      <c r="B15" s="888"/>
      <c r="C15" s="889"/>
      <c r="D15" s="890"/>
      <c r="E15" s="891"/>
      <c r="F15" s="81" t="e">
        <f>SUM(F11:F14)</f>
        <v>#N/A</v>
      </c>
      <c r="G15" s="82" t="e">
        <f>VLOOKUP(C6,'Evaluación PA'!$C$8:$L$43,9,FALSE)</f>
        <v>#N/A</v>
      </c>
      <c r="H15" s="4"/>
      <c r="I15" s="1"/>
      <c r="L15" s="2"/>
    </row>
    <row r="16" spans="1:13" s="57" customFormat="1" ht="12.75" x14ac:dyDescent="0.2">
      <c r="A16" s="892"/>
      <c r="B16" s="892"/>
      <c r="C16" s="892"/>
      <c r="D16" s="892"/>
      <c r="E16" s="892"/>
      <c r="F16" s="892"/>
      <c r="G16" s="892"/>
      <c r="H16" s="2"/>
      <c r="I16" s="2"/>
      <c r="J16" s="2"/>
      <c r="M16" s="2"/>
    </row>
    <row r="17" spans="1:13" s="57" customFormat="1" ht="13.5" thickBot="1" x14ac:dyDescent="0.25">
      <c r="A17" s="893" t="s">
        <v>103</v>
      </c>
      <c r="B17" s="893"/>
      <c r="C17" s="893"/>
      <c r="D17" s="893"/>
      <c r="E17" s="893"/>
      <c r="F17" s="893"/>
      <c r="G17" s="893"/>
      <c r="H17" s="2"/>
      <c r="I17" s="2"/>
      <c r="J17" s="2"/>
      <c r="M17" s="2"/>
    </row>
    <row r="18" spans="1:13" s="57" customFormat="1" ht="24.75" customHeight="1" x14ac:dyDescent="0.2">
      <c r="A18" s="894" t="e">
        <f>VLOOKUP(C6,'Evaluación PA'!$C$8:$L$43,10,FALSE)</f>
        <v>#N/A</v>
      </c>
      <c r="B18" s="895"/>
      <c r="C18" s="895"/>
      <c r="D18" s="895"/>
      <c r="E18" s="895"/>
      <c r="F18" s="895"/>
      <c r="G18" s="896"/>
      <c r="H18" s="2"/>
      <c r="I18" s="2"/>
      <c r="J18" s="2"/>
      <c r="M18" s="2"/>
    </row>
    <row r="19" spans="1:13" s="57" customFormat="1" ht="13.5" thickBot="1" x14ac:dyDescent="0.25">
      <c r="A19" s="897"/>
      <c r="B19" s="898"/>
      <c r="C19" s="898"/>
      <c r="D19" s="898"/>
      <c r="E19" s="898"/>
      <c r="F19" s="898"/>
      <c r="G19" s="899"/>
      <c r="H19" s="2"/>
      <c r="I19" s="2"/>
      <c r="J19" s="2"/>
      <c r="M19" s="2"/>
    </row>
    <row r="20" spans="1:13" s="57" customFormat="1" ht="12.75" x14ac:dyDescent="0.2">
      <c r="A20" s="892"/>
      <c r="B20" s="892"/>
      <c r="C20" s="892"/>
      <c r="D20" s="892"/>
      <c r="E20" s="892"/>
      <c r="F20" s="892"/>
      <c r="G20" s="892"/>
      <c r="H20" s="2"/>
      <c r="I20" s="2"/>
      <c r="J20" s="2"/>
      <c r="M20" s="2"/>
    </row>
    <row r="21" spans="1:13" ht="12.75" x14ac:dyDescent="0.2">
      <c r="A21" s="892"/>
      <c r="B21" s="892"/>
      <c r="C21" s="892"/>
      <c r="D21" s="892"/>
      <c r="E21" s="892"/>
      <c r="F21" s="892"/>
      <c r="G21" s="892"/>
      <c r="H21" s="1"/>
      <c r="I21" s="1"/>
      <c r="J21" s="1"/>
      <c r="M21" s="2"/>
    </row>
    <row r="22" spans="1:13" ht="12.75" x14ac:dyDescent="0.2">
      <c r="A22" s="892"/>
      <c r="B22" s="892"/>
      <c r="C22" s="892"/>
      <c r="D22" s="892"/>
      <c r="E22" s="892"/>
      <c r="F22" s="892"/>
      <c r="G22" s="892"/>
      <c r="H22" s="1"/>
      <c r="I22" s="1"/>
      <c r="J22" s="1"/>
      <c r="M22" s="2"/>
    </row>
    <row r="23" spans="1:13" ht="12.75" customHeight="1" x14ac:dyDescent="0.2">
      <c r="C23" s="1"/>
      <c r="D23" s="2"/>
      <c r="E23" s="1"/>
      <c r="F23" s="1"/>
      <c r="G23" s="1"/>
      <c r="H23" s="1"/>
      <c r="I23" s="1"/>
      <c r="J23" s="1"/>
      <c r="M23" s="2"/>
    </row>
    <row r="24" spans="1:13" ht="12.75" customHeight="1" x14ac:dyDescent="0.2">
      <c r="C24" s="1"/>
      <c r="D24" s="2"/>
      <c r="E24" s="1"/>
      <c r="F24" s="1"/>
      <c r="G24" s="1"/>
      <c r="H24" s="1"/>
      <c r="I24" s="1"/>
      <c r="J24" s="1"/>
      <c r="M24" s="2"/>
    </row>
    <row r="25" spans="1:13" ht="12.75" customHeight="1" x14ac:dyDescent="0.2">
      <c r="C25" s="1"/>
      <c r="D25" s="2"/>
      <c r="E25" s="1"/>
      <c r="F25" s="1"/>
      <c r="G25" s="1"/>
      <c r="H25" s="1"/>
      <c r="I25" s="1"/>
      <c r="J25" s="1"/>
      <c r="M25" s="2"/>
    </row>
    <row r="26" spans="1:13" ht="12.75" customHeight="1" x14ac:dyDescent="0.2">
      <c r="C26" s="1"/>
      <c r="D26" s="2"/>
      <c r="E26" s="1"/>
      <c r="F26" s="1"/>
      <c r="G26" s="1"/>
      <c r="H26" s="1"/>
      <c r="I26" s="1"/>
      <c r="J26" s="1"/>
      <c r="M26" s="2"/>
    </row>
    <row r="27" spans="1:13" ht="12.75" customHeight="1" x14ac:dyDescent="0.2">
      <c r="C27" s="1"/>
      <c r="D27" s="2"/>
      <c r="E27" s="1"/>
      <c r="F27" s="1"/>
      <c r="G27" s="1"/>
      <c r="H27" s="1"/>
      <c r="I27" s="1"/>
      <c r="J27" s="1"/>
      <c r="M27" s="2"/>
    </row>
    <row r="28" spans="1:13" ht="12.75" customHeight="1" x14ac:dyDescent="0.2">
      <c r="C28" s="1"/>
      <c r="D28" s="2"/>
      <c r="E28" s="1"/>
      <c r="F28" s="1"/>
      <c r="G28" s="1"/>
      <c r="H28" s="1"/>
      <c r="I28" s="1"/>
      <c r="J28" s="1"/>
      <c r="M28" s="2"/>
    </row>
    <row r="29" spans="1:13" ht="12.75" customHeight="1" x14ac:dyDescent="0.2">
      <c r="C29" s="1"/>
      <c r="D29" s="2"/>
      <c r="E29" s="1"/>
      <c r="F29" s="1"/>
      <c r="G29" s="1"/>
      <c r="H29" s="1"/>
      <c r="I29" s="1"/>
      <c r="J29" s="1"/>
      <c r="M29" s="2"/>
    </row>
    <row r="30" spans="1:13" ht="12.75" customHeight="1" x14ac:dyDescent="0.2">
      <c r="C30" s="1"/>
      <c r="D30" s="2"/>
      <c r="E30" s="1"/>
      <c r="F30" s="1"/>
      <c r="G30" s="1"/>
      <c r="H30" s="1"/>
      <c r="I30" s="1"/>
      <c r="J30" s="1"/>
      <c r="M30" s="2"/>
    </row>
    <row r="31" spans="1:13" ht="12.75" customHeight="1" x14ac:dyDescent="0.2">
      <c r="C31" s="1"/>
      <c r="D31" s="2"/>
      <c r="E31" s="1"/>
      <c r="F31" s="1"/>
      <c r="G31" s="1"/>
      <c r="H31" s="1"/>
      <c r="I31" s="1"/>
      <c r="J31" s="1"/>
      <c r="M31" s="2"/>
    </row>
    <row r="32" spans="1:13" ht="12.75" customHeight="1" x14ac:dyDescent="0.2">
      <c r="C32" s="1"/>
      <c r="D32" s="2"/>
      <c r="E32" s="1"/>
      <c r="F32" s="1"/>
      <c r="G32" s="1"/>
      <c r="H32" s="1"/>
      <c r="I32" s="1"/>
      <c r="J32" s="1"/>
      <c r="M32" s="2"/>
    </row>
    <row r="33" spans="1:13" ht="12.75" customHeight="1" x14ac:dyDescent="0.2">
      <c r="C33" s="1"/>
      <c r="D33" s="2"/>
      <c r="E33" s="1"/>
      <c r="F33" s="1"/>
      <c r="G33" s="1"/>
      <c r="H33" s="1"/>
      <c r="I33" s="1"/>
      <c r="J33" s="1"/>
      <c r="M33" s="2"/>
    </row>
    <row r="34" spans="1:13" ht="12.75" customHeight="1" x14ac:dyDescent="0.2">
      <c r="C34" s="1"/>
      <c r="D34" s="2"/>
      <c r="E34" s="1"/>
      <c r="F34" s="1"/>
      <c r="G34" s="1"/>
      <c r="H34" s="1"/>
      <c r="I34" s="1"/>
      <c r="J34" s="1"/>
      <c r="M34" s="2"/>
    </row>
    <row r="35" spans="1:13" ht="12.75" customHeight="1" x14ac:dyDescent="0.2">
      <c r="C35" s="1"/>
      <c r="D35" s="2"/>
      <c r="E35" s="1"/>
      <c r="F35" s="1"/>
      <c r="G35" s="1"/>
      <c r="H35" s="1"/>
      <c r="I35" s="1"/>
      <c r="J35" s="1"/>
      <c r="M35" s="2"/>
    </row>
    <row r="36" spans="1:13" ht="12.75" customHeight="1" x14ac:dyDescent="0.2">
      <c r="C36" s="1"/>
      <c r="D36" s="2"/>
      <c r="E36" s="1"/>
      <c r="F36" s="1"/>
      <c r="G36" s="1"/>
      <c r="H36" s="1"/>
      <c r="I36" s="1"/>
      <c r="J36" s="1"/>
      <c r="M36" s="2"/>
    </row>
    <row r="37" spans="1:13" ht="12.75" customHeight="1" x14ac:dyDescent="0.2">
      <c r="C37" s="1"/>
      <c r="D37" s="2"/>
      <c r="E37" s="1"/>
      <c r="F37" s="1"/>
      <c r="G37" s="1"/>
      <c r="H37" s="1"/>
      <c r="I37" s="1"/>
      <c r="J37" s="1"/>
      <c r="M37" s="2"/>
    </row>
    <row r="38" spans="1:13" ht="12.75" customHeight="1" x14ac:dyDescent="0.2">
      <c r="C38" s="1"/>
      <c r="D38" s="2"/>
      <c r="E38" s="1"/>
      <c r="F38" s="1"/>
      <c r="G38" s="1"/>
      <c r="H38" s="1"/>
      <c r="I38" s="1"/>
      <c r="J38" s="1"/>
      <c r="M38" s="2"/>
    </row>
    <row r="39" spans="1:13" s="57" customFormat="1" ht="12.75" customHeight="1" x14ac:dyDescent="0.2">
      <c r="C39" s="2"/>
      <c r="D39" s="2"/>
      <c r="E39" s="2"/>
      <c r="F39" s="2"/>
      <c r="G39" s="2"/>
      <c r="H39" s="2"/>
      <c r="I39" s="2"/>
      <c r="J39" s="2"/>
      <c r="M39" s="2"/>
    </row>
    <row r="40" spans="1:13" ht="12" customHeight="1" x14ac:dyDescent="0.2">
      <c r="C40" s="1"/>
      <c r="D40" s="2"/>
      <c r="E40" s="1"/>
      <c r="F40" s="1"/>
      <c r="G40" s="1"/>
      <c r="H40" s="1"/>
      <c r="I40" s="1"/>
      <c r="J40" s="1"/>
      <c r="M40" s="2"/>
    </row>
    <row r="41" spans="1:13" ht="20.25" customHeight="1" thickBot="1" x14ac:dyDescent="0.25">
      <c r="A41" s="88" t="s">
        <v>104</v>
      </c>
      <c r="B41" s="88"/>
      <c r="C41" s="88"/>
      <c r="D41" s="88"/>
      <c r="E41" s="88"/>
      <c r="F41" s="88"/>
      <c r="G41" s="88"/>
      <c r="H41" s="2"/>
      <c r="I41" s="2"/>
      <c r="J41" s="1"/>
      <c r="M41" s="2"/>
    </row>
    <row r="42" spans="1:13" s="49" customFormat="1" ht="45" customHeight="1" thickBot="1" x14ac:dyDescent="0.25">
      <c r="A42" s="100" t="s">
        <v>105</v>
      </c>
      <c r="B42" s="875" t="s">
        <v>106</v>
      </c>
      <c r="C42" s="875"/>
      <c r="D42" s="875" t="s">
        <v>107</v>
      </c>
      <c r="E42" s="875"/>
      <c r="F42" s="101" t="s">
        <v>108</v>
      </c>
      <c r="G42" s="102" t="s">
        <v>109</v>
      </c>
      <c r="H42" s="55"/>
      <c r="I42" s="55"/>
      <c r="K42" s="48"/>
    </row>
    <row r="43" spans="1:13" s="75" customFormat="1" ht="30" customHeight="1" x14ac:dyDescent="0.2">
      <c r="A43" s="89">
        <v>1</v>
      </c>
      <c r="B43" s="874"/>
      <c r="C43" s="874"/>
      <c r="D43" s="874"/>
      <c r="E43" s="874"/>
      <c r="F43" s="90"/>
      <c r="G43" s="91"/>
      <c r="H43" s="11"/>
      <c r="K43" s="11"/>
    </row>
    <row r="44" spans="1:13" s="75" customFormat="1" ht="30" customHeight="1" x14ac:dyDescent="0.2">
      <c r="A44" s="92">
        <v>2</v>
      </c>
      <c r="B44" s="872"/>
      <c r="C44" s="872"/>
      <c r="D44" s="872"/>
      <c r="E44" s="872"/>
      <c r="F44" s="93"/>
      <c r="G44" s="94"/>
      <c r="H44" s="11"/>
      <c r="K44" s="11"/>
    </row>
    <row r="45" spans="1:13" s="75" customFormat="1" ht="30" customHeight="1" x14ac:dyDescent="0.2">
      <c r="A45" s="92">
        <v>3</v>
      </c>
      <c r="B45" s="872"/>
      <c r="C45" s="872"/>
      <c r="D45" s="872"/>
      <c r="E45" s="872"/>
      <c r="F45" s="93"/>
      <c r="G45" s="94"/>
      <c r="H45" s="11"/>
      <c r="K45" s="11"/>
    </row>
    <row r="46" spans="1:13" s="75" customFormat="1" ht="30" customHeight="1" x14ac:dyDescent="0.2">
      <c r="A46" s="92">
        <v>4</v>
      </c>
      <c r="B46" s="872"/>
      <c r="C46" s="872"/>
      <c r="D46" s="872"/>
      <c r="E46" s="872"/>
      <c r="F46" s="93"/>
      <c r="G46" s="94"/>
      <c r="H46" s="11"/>
      <c r="K46" s="11"/>
    </row>
    <row r="47" spans="1:13" s="75" customFormat="1" ht="30" customHeight="1" thickBot="1" x14ac:dyDescent="0.25">
      <c r="A47" s="95">
        <v>5</v>
      </c>
      <c r="B47" s="873"/>
      <c r="C47" s="873"/>
      <c r="D47" s="873"/>
      <c r="E47" s="873"/>
      <c r="F47" s="96"/>
      <c r="G47" s="97"/>
      <c r="H47" s="11"/>
      <c r="K47" s="11"/>
    </row>
    <row r="48" spans="1:13" ht="12.6" customHeight="1" x14ac:dyDescent="0.2">
      <c r="C48" s="31"/>
      <c r="D48" s="31"/>
      <c r="E48" s="31"/>
      <c r="F48" s="1"/>
      <c r="G48" s="1"/>
      <c r="H48" s="1"/>
      <c r="I48" s="1"/>
      <c r="J48" s="1"/>
      <c r="M48" s="2"/>
    </row>
    <row r="49" spans="1:13" ht="41.25" customHeight="1" x14ac:dyDescent="0.2">
      <c r="A49" s="864"/>
      <c r="B49" s="864"/>
      <c r="C49" s="864"/>
      <c r="D49" s="2"/>
      <c r="E49" s="859"/>
      <c r="F49" s="859"/>
      <c r="G49" s="859"/>
      <c r="H49" s="1"/>
      <c r="K49" s="2"/>
    </row>
    <row r="50" spans="1:13" ht="12.75" customHeight="1" x14ac:dyDescent="0.2">
      <c r="A50" s="871" t="s">
        <v>76</v>
      </c>
      <c r="B50" s="871"/>
      <c r="C50" s="871"/>
      <c r="D50" s="59"/>
      <c r="E50" s="871" t="s">
        <v>77</v>
      </c>
      <c r="F50" s="871"/>
      <c r="G50" s="871"/>
      <c r="H50" s="1"/>
      <c r="K50" s="2"/>
    </row>
    <row r="51" spans="1:13" ht="12.75" customHeight="1" x14ac:dyDescent="0.2">
      <c r="C51" s="1"/>
      <c r="D51" s="2"/>
      <c r="E51" s="1"/>
      <c r="F51" s="1"/>
      <c r="G51" s="1"/>
      <c r="H51" s="1"/>
      <c r="I51" s="1"/>
      <c r="J51" s="1"/>
      <c r="M51" s="2"/>
    </row>
    <row r="52" spans="1:13" ht="12.75" customHeight="1" x14ac:dyDescent="0.2">
      <c r="C52" s="1"/>
      <c r="D52" s="2"/>
      <c r="E52" s="1"/>
      <c r="F52" s="1"/>
      <c r="G52" s="1"/>
      <c r="H52" s="1"/>
      <c r="I52" s="1"/>
      <c r="J52" s="1"/>
      <c r="M52" s="2"/>
    </row>
    <row r="53" spans="1:13" ht="12.75" customHeight="1" x14ac:dyDescent="0.2">
      <c r="C53" s="32"/>
      <c r="D53" s="32"/>
      <c r="E53" s="32"/>
      <c r="M53" s="2"/>
    </row>
    <row r="54" spans="1:13" ht="12.75" customHeight="1" x14ac:dyDescent="0.2">
      <c r="C54" s="2"/>
      <c r="D54" s="2"/>
      <c r="E54" s="30"/>
      <c r="M54" s="2"/>
    </row>
  </sheetData>
  <mergeCells count="41">
    <mergeCell ref="A1:B2"/>
    <mergeCell ref="C1:E2"/>
    <mergeCell ref="C5:D5"/>
    <mergeCell ref="A10:E10"/>
    <mergeCell ref="A11:E11"/>
    <mergeCell ref="A13:E13"/>
    <mergeCell ref="A12:E12"/>
    <mergeCell ref="A8:B8"/>
    <mergeCell ref="A4:B4"/>
    <mergeCell ref="A5:B5"/>
    <mergeCell ref="A6:B6"/>
    <mergeCell ref="A7:B7"/>
    <mergeCell ref="C6:G6"/>
    <mergeCell ref="C7:G7"/>
    <mergeCell ref="C8:G8"/>
    <mergeCell ref="C4:G4"/>
    <mergeCell ref="A14:E14"/>
    <mergeCell ref="A15:E15"/>
    <mergeCell ref="D44:E44"/>
    <mergeCell ref="D45:E45"/>
    <mergeCell ref="D46:E46"/>
    <mergeCell ref="B42:C42"/>
    <mergeCell ref="B43:C43"/>
    <mergeCell ref="D42:E42"/>
    <mergeCell ref="D43:E43"/>
    <mergeCell ref="A16:G16"/>
    <mergeCell ref="A17:G17"/>
    <mergeCell ref="A18:G18"/>
    <mergeCell ref="A19:G19"/>
    <mergeCell ref="A20:G20"/>
    <mergeCell ref="A21:G21"/>
    <mergeCell ref="A22:G22"/>
    <mergeCell ref="D47:E47"/>
    <mergeCell ref="A50:C50"/>
    <mergeCell ref="A49:C49"/>
    <mergeCell ref="E49:G49"/>
    <mergeCell ref="B44:C44"/>
    <mergeCell ref="B45:C45"/>
    <mergeCell ref="B46:C46"/>
    <mergeCell ref="B47:C47"/>
    <mergeCell ref="E50:G50"/>
  </mergeCells>
  <pageMargins left="1.299212598425197" right="0.70866141732283472" top="0.39370078740157483" bottom="0.35433070866141736" header="0.31496062992125984" footer="0.31496062992125984"/>
  <pageSetup scale="90" orientation="portrait" r:id="rId1"/>
  <ignoredErrors>
    <ignoredError sqref="E5:G5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zoomScalePageLayoutView="80" workbookViewId="0">
      <selection activeCell="E11" sqref="E11"/>
    </sheetView>
  </sheetViews>
  <sheetFormatPr baseColWidth="10" defaultColWidth="17.28515625" defaultRowHeight="15.75" customHeight="1" x14ac:dyDescent="0.2"/>
  <cols>
    <col min="1" max="1" width="11" customWidth="1"/>
    <col min="2" max="2" width="5.5703125" customWidth="1"/>
    <col min="3" max="3" width="30.5703125" customWidth="1"/>
    <col min="4" max="4" width="17.28515625" customWidth="1"/>
    <col min="5" max="5" width="19.42578125" customWidth="1"/>
    <col min="6" max="8" width="17.28515625" customWidth="1"/>
    <col min="9" max="9" width="10" customWidth="1"/>
    <col min="10" max="10" width="21.42578125" customWidth="1"/>
    <col min="11" max="16" width="10" customWidth="1"/>
  </cols>
  <sheetData>
    <row r="1" spans="1:16" s="253" customFormat="1" ht="30" customHeight="1" x14ac:dyDescent="0.2">
      <c r="A1" s="764"/>
      <c r="B1" s="764"/>
      <c r="C1" s="766" t="s">
        <v>206</v>
      </c>
      <c r="D1" s="766"/>
      <c r="E1" s="766"/>
      <c r="F1" s="364" t="s">
        <v>190</v>
      </c>
      <c r="G1" s="364" t="s">
        <v>193</v>
      </c>
      <c r="H1" s="83"/>
      <c r="I1" s="83"/>
      <c r="J1" s="83"/>
      <c r="K1" s="83"/>
      <c r="L1" s="83"/>
      <c r="M1" s="83"/>
    </row>
    <row r="2" spans="1:16" s="253" customFormat="1" ht="30" customHeight="1" x14ac:dyDescent="0.2">
      <c r="A2" s="764"/>
      <c r="B2" s="764"/>
      <c r="C2" s="766"/>
      <c r="D2" s="766"/>
      <c r="E2" s="766"/>
      <c r="F2" s="364" t="s">
        <v>191</v>
      </c>
      <c r="G2" s="364" t="s">
        <v>192</v>
      </c>
      <c r="H2" s="83"/>
      <c r="I2" s="83"/>
      <c r="J2" s="83"/>
      <c r="K2" s="83"/>
      <c r="L2" s="83"/>
      <c r="M2" s="83"/>
    </row>
    <row r="3" spans="1:16" s="122" customFormat="1" ht="12.75" customHeight="1" x14ac:dyDescent="0.2">
      <c r="C3" s="2"/>
      <c r="D3" s="2"/>
      <c r="E3" s="2"/>
      <c r="F3" s="253"/>
      <c r="G3" s="2"/>
      <c r="H3" s="253"/>
      <c r="J3" s="2"/>
    </row>
    <row r="4" spans="1:16" s="56" customFormat="1" ht="22.5" customHeight="1" x14ac:dyDescent="0.2">
      <c r="A4" s="1137" t="s">
        <v>56</v>
      </c>
      <c r="B4" s="1137"/>
      <c r="C4" s="865">
        <f>'Captura PTC'!C4</f>
        <v>0</v>
      </c>
      <c r="D4" s="865"/>
      <c r="E4" s="865"/>
      <c r="F4" s="865"/>
      <c r="G4" s="865"/>
      <c r="H4" s="865"/>
      <c r="I4" s="865"/>
      <c r="J4" s="865"/>
    </row>
    <row r="5" spans="1:16" s="56" customFormat="1" ht="18.75" customHeight="1" x14ac:dyDescent="0.2">
      <c r="A5" s="1137" t="s">
        <v>6</v>
      </c>
      <c r="B5" s="1137"/>
      <c r="C5" s="870">
        <f>'Captura PTC'!C5</f>
        <v>0</v>
      </c>
      <c r="D5" s="870"/>
      <c r="E5" s="870"/>
      <c r="F5" s="870"/>
      <c r="G5" s="870"/>
      <c r="H5" s="870"/>
      <c r="I5" s="870"/>
      <c r="J5" s="870"/>
      <c r="O5" s="55"/>
      <c r="P5" s="55"/>
    </row>
    <row r="6" spans="1:16" s="57" customFormat="1" ht="23.25" customHeight="1" x14ac:dyDescent="0.2">
      <c r="D6" s="2"/>
      <c r="E6" s="2"/>
      <c r="G6" s="2"/>
      <c r="J6" s="2"/>
      <c r="O6" s="2"/>
      <c r="P6" s="2"/>
    </row>
    <row r="7" spans="1:16" s="76" customFormat="1" ht="38.25" x14ac:dyDescent="0.2">
      <c r="B7" s="4"/>
      <c r="C7" s="120" t="s">
        <v>19</v>
      </c>
      <c r="D7" s="268" t="str">
        <f>'Evaluación PTC'!E7</f>
        <v>PRODUCCIÓN</v>
      </c>
      <c r="E7" s="268" t="str">
        <f>'Evaluación PTC'!F7</f>
        <v>RESPONSABILIDAD ACADÉMICO-ADMINISTRATIVA</v>
      </c>
      <c r="F7" s="268" t="str">
        <f>'Evaluación PTC'!G7</f>
        <v>EVALUACIÓN ALUMNOS</v>
      </c>
      <c r="G7" s="268" t="str">
        <f>'Evaluación PTC'!H7</f>
        <v>ÉTICA</v>
      </c>
      <c r="H7" s="268" t="str">
        <f>'Evaluación PTC'!I7</f>
        <v>CAPACITACIÓN</v>
      </c>
      <c r="I7" s="121" t="s">
        <v>44</v>
      </c>
      <c r="J7" s="121" t="s">
        <v>45</v>
      </c>
    </row>
    <row r="8" spans="1:16" ht="27" customHeight="1" x14ac:dyDescent="0.2">
      <c r="B8" s="16">
        <v>1</v>
      </c>
      <c r="C8" s="8" t="s">
        <v>47</v>
      </c>
      <c r="D8" s="297">
        <f>'Evaluación PTC'!E23</f>
        <v>0</v>
      </c>
      <c r="E8" s="297">
        <f>'Evaluación PTC'!F23</f>
        <v>0</v>
      </c>
      <c r="F8" s="297">
        <f>'Evaluación PTC'!G23</f>
        <v>0</v>
      </c>
      <c r="G8" s="297">
        <f>'Evaluación PTC'!H23</f>
        <v>0</v>
      </c>
      <c r="H8" s="297">
        <f>'Evaluación PTC'!I23</f>
        <v>0</v>
      </c>
      <c r="I8" s="297">
        <f>'Evaluación PTC'!J23</f>
        <v>0</v>
      </c>
      <c r="J8" s="298"/>
      <c r="O8" s="1"/>
      <c r="P8" s="1"/>
    </row>
    <row r="9" spans="1:16" ht="27" customHeight="1" x14ac:dyDescent="0.2">
      <c r="B9" s="16">
        <v>2</v>
      </c>
      <c r="C9" s="8" t="s">
        <v>55</v>
      </c>
      <c r="D9" s="269" t="s">
        <v>113</v>
      </c>
      <c r="E9" s="297">
        <f>'Evaluación PA'!G44</f>
        <v>0</v>
      </c>
      <c r="F9" s="297">
        <f>'Evaluación PA'!H44</f>
        <v>0</v>
      </c>
      <c r="G9" s="297">
        <f>'Evaluación PA'!I44</f>
        <v>0</v>
      </c>
      <c r="H9" s="297">
        <f>'Evaluación PA'!J44</f>
        <v>0</v>
      </c>
      <c r="I9" s="297">
        <f>'Evaluación PA'!K44</f>
        <v>0</v>
      </c>
      <c r="J9" s="298"/>
      <c r="O9" s="1"/>
      <c r="P9" s="1"/>
    </row>
    <row r="10" spans="1:16" s="253" customFormat="1" ht="27" customHeight="1" x14ac:dyDescent="0.2">
      <c r="B10" s="42"/>
      <c r="C10" s="367"/>
      <c r="D10" s="368"/>
      <c r="E10" s="369"/>
      <c r="F10" s="369"/>
      <c r="G10" s="369"/>
      <c r="H10" s="369"/>
      <c r="I10" s="369"/>
      <c r="J10" s="370"/>
      <c r="O10" s="2"/>
      <c r="P10" s="2"/>
    </row>
    <row r="11" spans="1:16" s="253" customFormat="1" ht="27" customHeight="1" x14ac:dyDescent="0.2">
      <c r="B11" s="42"/>
      <c r="C11" s="367"/>
      <c r="D11" s="368"/>
      <c r="E11" s="369"/>
      <c r="F11" s="369"/>
      <c r="G11" s="369"/>
      <c r="H11" s="369"/>
      <c r="I11" s="369"/>
      <c r="J11" s="370"/>
      <c r="O11" s="2"/>
      <c r="P11" s="2"/>
    </row>
    <row r="12" spans="1:16" s="253" customFormat="1" ht="27" customHeight="1" x14ac:dyDescent="0.2">
      <c r="B12" s="42"/>
      <c r="C12" s="367"/>
      <c r="D12" s="368"/>
      <c r="E12" s="369"/>
      <c r="F12" s="369"/>
      <c r="G12" s="369"/>
      <c r="H12" s="369"/>
      <c r="I12" s="369"/>
      <c r="J12" s="370"/>
      <c r="O12" s="2"/>
      <c r="P12" s="2"/>
    </row>
    <row r="13" spans="1:16" ht="12.75" customHeight="1" x14ac:dyDescent="0.2">
      <c r="B13" s="1138" t="s">
        <v>68</v>
      </c>
      <c r="C13" s="1138"/>
      <c r="D13" s="2"/>
      <c r="E13" s="2"/>
      <c r="G13" s="1136" t="s">
        <v>69</v>
      </c>
      <c r="H13" s="1136"/>
      <c r="I13" s="1136"/>
      <c r="J13" s="2"/>
    </row>
    <row r="14" spans="1:16" ht="12.75" customHeight="1" x14ac:dyDescent="0.2">
      <c r="C14" s="2"/>
      <c r="D14" s="2"/>
      <c r="E14" s="2"/>
      <c r="G14" s="2"/>
      <c r="H14" s="57"/>
      <c r="I14" s="57"/>
      <c r="J14" s="2"/>
    </row>
    <row r="15" spans="1:16" ht="12.75" customHeight="1" x14ac:dyDescent="0.2">
      <c r="C15" s="2"/>
      <c r="D15" s="2"/>
      <c r="E15" s="2"/>
      <c r="G15" s="2"/>
      <c r="H15" s="57"/>
      <c r="I15" s="57"/>
      <c r="J15" s="2"/>
    </row>
    <row r="16" spans="1:16" ht="12.75" customHeight="1" x14ac:dyDescent="0.2">
      <c r="C16" s="2"/>
      <c r="D16" s="2"/>
      <c r="E16" s="2"/>
      <c r="G16" s="2"/>
      <c r="H16" s="57"/>
      <c r="I16" s="57"/>
      <c r="J16" s="2"/>
    </row>
    <row r="17" spans="3:10" ht="12.75" customHeight="1" x14ac:dyDescent="0.2">
      <c r="C17" s="2"/>
      <c r="D17" s="2"/>
      <c r="E17" s="2"/>
      <c r="G17" s="2"/>
      <c r="J17" s="2"/>
    </row>
    <row r="18" spans="3:10" ht="12.75" customHeight="1" x14ac:dyDescent="0.2">
      <c r="C18" s="2"/>
      <c r="D18" s="2"/>
      <c r="E18" s="2"/>
      <c r="G18" s="2"/>
      <c r="J18" s="2"/>
    </row>
    <row r="19" spans="3:10" ht="12.75" customHeight="1" x14ac:dyDescent="0.2">
      <c r="C19" s="2"/>
      <c r="D19" s="2"/>
      <c r="E19" s="2"/>
      <c r="G19" s="2"/>
      <c r="J19" s="2"/>
    </row>
    <row r="20" spans="3:10" ht="12.75" customHeight="1" x14ac:dyDescent="0.2">
      <c r="C20" s="2"/>
      <c r="D20" s="2"/>
      <c r="E20" s="2"/>
      <c r="G20" s="2"/>
      <c r="J20" s="2"/>
    </row>
    <row r="21" spans="3:10" ht="12.75" customHeight="1" x14ac:dyDescent="0.2">
      <c r="C21" s="2"/>
      <c r="D21" s="2"/>
      <c r="E21" s="2"/>
      <c r="G21" s="2"/>
      <c r="J21" s="2"/>
    </row>
    <row r="22" spans="3:10" ht="12.75" customHeight="1" x14ac:dyDescent="0.2">
      <c r="C22" s="2"/>
      <c r="D22" s="2"/>
      <c r="E22" s="2"/>
      <c r="G22" s="2"/>
      <c r="J22" s="2"/>
    </row>
    <row r="23" spans="3:10" ht="12.75" customHeight="1" x14ac:dyDescent="0.2">
      <c r="C23" s="2"/>
      <c r="D23" s="2"/>
      <c r="E23" s="2"/>
      <c r="G23" s="2"/>
      <c r="J23" s="2"/>
    </row>
    <row r="25" spans="3:10" ht="15.75" customHeight="1" x14ac:dyDescent="0.2">
      <c r="H25" s="33"/>
    </row>
  </sheetData>
  <mergeCells count="8">
    <mergeCell ref="G13:I13"/>
    <mergeCell ref="A4:B4"/>
    <mergeCell ref="A5:B5"/>
    <mergeCell ref="B13:C13"/>
    <mergeCell ref="A1:B2"/>
    <mergeCell ref="C1:E2"/>
    <mergeCell ref="C4:J4"/>
    <mergeCell ref="C5:J5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zoomScaleNormal="100" workbookViewId="0">
      <selection activeCell="F10" sqref="F10"/>
    </sheetView>
  </sheetViews>
  <sheetFormatPr baseColWidth="10" defaultColWidth="17.28515625" defaultRowHeight="12.75" x14ac:dyDescent="0.2"/>
  <cols>
    <col min="1" max="1" width="4" style="149" customWidth="1"/>
    <col min="2" max="2" width="19" style="147" customWidth="1"/>
    <col min="3" max="3" width="49.5703125" style="147" customWidth="1"/>
    <col min="4" max="4" width="13.85546875" style="147" customWidth="1"/>
    <col min="5" max="5" width="5.140625" style="253" bestFit="1" customWidth="1"/>
    <col min="6" max="6" width="14.28515625" style="147" customWidth="1"/>
    <col min="7" max="7" width="5.140625" style="253" bestFit="1" customWidth="1"/>
    <col min="8" max="8" width="14.28515625" style="147" customWidth="1"/>
    <col min="9" max="9" width="5.140625" style="253" bestFit="1" customWidth="1"/>
    <col min="10" max="10" width="14.28515625" style="147" customWidth="1"/>
    <col min="11" max="11" width="5.140625" style="253" bestFit="1" customWidth="1"/>
    <col min="12" max="12" width="14.28515625" style="147" customWidth="1"/>
    <col min="13" max="13" width="26.28515625" style="147" customWidth="1"/>
    <col min="14" max="15" width="2.140625" style="147" bestFit="1" customWidth="1"/>
    <col min="16" max="16384" width="17.28515625" style="147"/>
  </cols>
  <sheetData>
    <row r="1" spans="1:28" ht="30" customHeight="1" x14ac:dyDescent="0.2">
      <c r="A1" s="764"/>
      <c r="B1" s="764"/>
      <c r="C1" s="766" t="s">
        <v>195</v>
      </c>
      <c r="D1" s="765" t="s">
        <v>190</v>
      </c>
      <c r="E1" s="765"/>
      <c r="F1" s="765" t="s">
        <v>193</v>
      </c>
      <c r="G1" s="765"/>
      <c r="H1" s="83"/>
      <c r="I1" s="83"/>
      <c r="J1" s="83"/>
      <c r="K1" s="83"/>
      <c r="L1" s="83"/>
      <c r="M1" s="83"/>
    </row>
    <row r="2" spans="1:28" s="253" customFormat="1" ht="30" customHeight="1" x14ac:dyDescent="0.2">
      <c r="A2" s="764"/>
      <c r="B2" s="764"/>
      <c r="C2" s="766"/>
      <c r="D2" s="765" t="s">
        <v>191</v>
      </c>
      <c r="E2" s="765"/>
      <c r="F2" s="765" t="s">
        <v>192</v>
      </c>
      <c r="G2" s="765"/>
      <c r="H2" s="83"/>
      <c r="I2" s="83"/>
      <c r="J2" s="83"/>
      <c r="K2" s="83"/>
      <c r="L2" s="83"/>
      <c r="M2" s="83"/>
    </row>
    <row r="3" spans="1:28" ht="13.5" thickBot="1" x14ac:dyDescent="0.25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</row>
    <row r="4" spans="1:28" ht="26.25" thickBot="1" x14ac:dyDescent="0.25">
      <c r="A4" s="53" t="s">
        <v>1</v>
      </c>
      <c r="B4" s="54" t="s">
        <v>2</v>
      </c>
      <c r="C4" s="54" t="s">
        <v>3</v>
      </c>
      <c r="D4" s="104" t="s">
        <v>46</v>
      </c>
      <c r="E4" s="294"/>
      <c r="F4" s="108" t="s">
        <v>128</v>
      </c>
      <c r="G4" s="258"/>
      <c r="H4" s="106" t="s">
        <v>126</v>
      </c>
      <c r="I4" s="258"/>
      <c r="J4" s="106" t="s">
        <v>127</v>
      </c>
      <c r="K4" s="258"/>
      <c r="L4" s="106" t="s">
        <v>135</v>
      </c>
      <c r="M4" s="106" t="s">
        <v>4</v>
      </c>
    </row>
    <row r="5" spans="1:28" ht="38.25" x14ac:dyDescent="0.2">
      <c r="A5" s="767">
        <v>1</v>
      </c>
      <c r="B5" s="769" t="s">
        <v>83</v>
      </c>
      <c r="C5" s="151" t="s">
        <v>136</v>
      </c>
      <c r="D5" s="275" t="s">
        <v>151</v>
      </c>
      <c r="E5" s="769">
        <f>SUM(F5:F9)</f>
        <v>45</v>
      </c>
      <c r="F5" s="136">
        <v>10</v>
      </c>
      <c r="G5" s="732">
        <f>SUM(H5:H9)</f>
        <v>55</v>
      </c>
      <c r="H5" s="173">
        <v>10</v>
      </c>
      <c r="I5" s="732">
        <f>SUM(J5:J9)</f>
        <v>55</v>
      </c>
      <c r="J5" s="173">
        <v>10</v>
      </c>
      <c r="K5" s="732">
        <f>SUM(L5:L9)</f>
        <v>55</v>
      </c>
      <c r="L5" s="173">
        <v>10</v>
      </c>
      <c r="M5" s="772" t="s">
        <v>184</v>
      </c>
      <c r="N5" s="52"/>
    </row>
    <row r="6" spans="1:28" x14ac:dyDescent="0.2">
      <c r="A6" s="749"/>
      <c r="B6" s="770"/>
      <c r="C6" s="154" t="s">
        <v>137</v>
      </c>
      <c r="D6" s="276" t="s">
        <v>121</v>
      </c>
      <c r="E6" s="770"/>
      <c r="F6" s="252">
        <v>10</v>
      </c>
      <c r="G6" s="733"/>
      <c r="H6" s="248">
        <v>10</v>
      </c>
      <c r="I6" s="733"/>
      <c r="J6" s="248">
        <v>10</v>
      </c>
      <c r="K6" s="733"/>
      <c r="L6" s="248">
        <v>5</v>
      </c>
      <c r="M6" s="762"/>
      <c r="N6" s="52"/>
    </row>
    <row r="7" spans="1:28" ht="38.25" x14ac:dyDescent="0.2">
      <c r="A7" s="749"/>
      <c r="B7" s="770"/>
      <c r="C7" s="132" t="s">
        <v>132</v>
      </c>
      <c r="D7" s="277" t="s">
        <v>150</v>
      </c>
      <c r="E7" s="770"/>
      <c r="F7" s="134">
        <v>15</v>
      </c>
      <c r="G7" s="733"/>
      <c r="H7" s="109">
        <v>10</v>
      </c>
      <c r="I7" s="733"/>
      <c r="J7" s="109">
        <v>10</v>
      </c>
      <c r="K7" s="733"/>
      <c r="L7" s="109">
        <v>10</v>
      </c>
      <c r="M7" s="762"/>
      <c r="N7" s="52"/>
    </row>
    <row r="8" spans="1:28" ht="38.25" x14ac:dyDescent="0.2">
      <c r="A8" s="749"/>
      <c r="B8" s="770"/>
      <c r="C8" s="212" t="s">
        <v>131</v>
      </c>
      <c r="D8" s="289" t="s">
        <v>157</v>
      </c>
      <c r="E8" s="770"/>
      <c r="F8" s="213">
        <v>0</v>
      </c>
      <c r="G8" s="733"/>
      <c r="H8" s="214">
        <v>15</v>
      </c>
      <c r="I8" s="733"/>
      <c r="J8" s="214">
        <v>15</v>
      </c>
      <c r="K8" s="733"/>
      <c r="L8" s="214">
        <v>20</v>
      </c>
      <c r="M8" s="763"/>
      <c r="N8" s="52"/>
    </row>
    <row r="9" spans="1:28" ht="51.75" thickBot="1" x14ac:dyDescent="0.25">
      <c r="A9" s="768"/>
      <c r="B9" s="771"/>
      <c r="C9" s="270" t="s">
        <v>119</v>
      </c>
      <c r="D9" s="290" t="s">
        <v>154</v>
      </c>
      <c r="E9" s="771"/>
      <c r="F9" s="272">
        <v>10</v>
      </c>
      <c r="G9" s="757"/>
      <c r="H9" s="273">
        <v>10</v>
      </c>
      <c r="I9" s="757"/>
      <c r="J9" s="273">
        <v>10</v>
      </c>
      <c r="K9" s="757"/>
      <c r="L9" s="273">
        <v>10</v>
      </c>
      <c r="M9" s="274" t="s">
        <v>116</v>
      </c>
      <c r="N9" s="52"/>
    </row>
    <row r="10" spans="1:28" ht="26.25" customHeight="1" thickBot="1" x14ac:dyDescent="0.25">
      <c r="A10" s="103">
        <v>2</v>
      </c>
      <c r="B10" s="285" t="s">
        <v>87</v>
      </c>
      <c r="C10" s="286" t="s">
        <v>91</v>
      </c>
      <c r="D10" s="291" t="s">
        <v>161</v>
      </c>
      <c r="E10" s="285">
        <f>F10</f>
        <v>20</v>
      </c>
      <c r="F10" s="287">
        <v>20</v>
      </c>
      <c r="G10" s="295">
        <f>H10</f>
        <v>20</v>
      </c>
      <c r="H10" s="288">
        <v>20</v>
      </c>
      <c r="I10" s="295">
        <f>J10</f>
        <v>20</v>
      </c>
      <c r="J10" s="288">
        <v>20</v>
      </c>
      <c r="K10" s="295">
        <f>L10</f>
        <v>20</v>
      </c>
      <c r="L10" s="288">
        <v>20</v>
      </c>
      <c r="M10" s="284" t="s">
        <v>184</v>
      </c>
      <c r="N10" s="52"/>
    </row>
    <row r="11" spans="1:28" s="225" customFormat="1" ht="39" thickBot="1" x14ac:dyDescent="0.25">
      <c r="A11" s="278">
        <v>3</v>
      </c>
      <c r="B11" s="279" t="s">
        <v>165</v>
      </c>
      <c r="C11" s="280" t="s">
        <v>188</v>
      </c>
      <c r="D11" s="292" t="s">
        <v>164</v>
      </c>
      <c r="E11" s="285">
        <f>F11</f>
        <v>5</v>
      </c>
      <c r="F11" s="281">
        <v>5</v>
      </c>
      <c r="G11" s="295">
        <f>H11</f>
        <v>5</v>
      </c>
      <c r="H11" s="281">
        <v>5</v>
      </c>
      <c r="I11" s="295">
        <f>J11</f>
        <v>5</v>
      </c>
      <c r="J11" s="282">
        <v>5</v>
      </c>
      <c r="K11" s="295">
        <f>L11</f>
        <v>5</v>
      </c>
      <c r="L11" s="283">
        <v>5</v>
      </c>
      <c r="M11" s="284" t="s">
        <v>184</v>
      </c>
      <c r="N11" s="4"/>
      <c r="O11" s="22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51" x14ac:dyDescent="0.2">
      <c r="A12" s="749">
        <v>4</v>
      </c>
      <c r="B12" s="773" t="s">
        <v>23</v>
      </c>
      <c r="C12" s="299" t="s">
        <v>32</v>
      </c>
      <c r="D12" s="293" t="s">
        <v>158</v>
      </c>
      <c r="E12" s="776">
        <f>SUM(F12:F18)</f>
        <v>30</v>
      </c>
      <c r="F12" s="300">
        <v>10</v>
      </c>
      <c r="G12" s="758">
        <f>SUM(H12:H18)</f>
        <v>20</v>
      </c>
      <c r="H12" s="301">
        <v>0</v>
      </c>
      <c r="I12" s="758">
        <f>SUM(J12:J18)</f>
        <v>20</v>
      </c>
      <c r="J12" s="301">
        <v>0</v>
      </c>
      <c r="K12" s="758">
        <f>SUM(L12:L18)</f>
        <v>20</v>
      </c>
      <c r="L12" s="301">
        <v>0</v>
      </c>
      <c r="M12" s="157" t="s">
        <v>34</v>
      </c>
      <c r="N12" s="52"/>
    </row>
    <row r="13" spans="1:28" ht="51" x14ac:dyDescent="0.2">
      <c r="A13" s="750"/>
      <c r="B13" s="774"/>
      <c r="C13" s="209" t="s">
        <v>114</v>
      </c>
      <c r="D13" s="296" t="s">
        <v>159</v>
      </c>
      <c r="E13" s="777"/>
      <c r="F13" s="214">
        <v>5</v>
      </c>
      <c r="G13" s="759"/>
      <c r="H13" s="214">
        <v>5</v>
      </c>
      <c r="I13" s="759"/>
      <c r="J13" s="214">
        <v>5</v>
      </c>
      <c r="K13" s="759"/>
      <c r="L13" s="214">
        <v>5</v>
      </c>
      <c r="M13" s="215" t="s">
        <v>116</v>
      </c>
      <c r="N13" s="52"/>
    </row>
    <row r="14" spans="1:28" ht="12" customHeight="1" x14ac:dyDescent="0.2">
      <c r="A14" s="750"/>
      <c r="B14" s="774"/>
      <c r="C14" s="299" t="s">
        <v>133</v>
      </c>
      <c r="D14" s="761" t="s">
        <v>160</v>
      </c>
      <c r="E14" s="777"/>
      <c r="F14" s="301">
        <v>10</v>
      </c>
      <c r="G14" s="759"/>
      <c r="H14" s="301">
        <v>0</v>
      </c>
      <c r="I14" s="759"/>
      <c r="J14" s="301">
        <v>0</v>
      </c>
      <c r="K14" s="759"/>
      <c r="L14" s="301">
        <v>0</v>
      </c>
      <c r="M14" s="762" t="s">
        <v>184</v>
      </c>
      <c r="N14" s="52"/>
    </row>
    <row r="15" spans="1:28" x14ac:dyDescent="0.2">
      <c r="A15" s="750"/>
      <c r="B15" s="774"/>
      <c r="C15" s="209" t="s">
        <v>134</v>
      </c>
      <c r="D15" s="761"/>
      <c r="E15" s="777"/>
      <c r="F15" s="214">
        <v>0</v>
      </c>
      <c r="G15" s="759"/>
      <c r="H15" s="214">
        <v>10</v>
      </c>
      <c r="I15" s="759"/>
      <c r="J15" s="214">
        <v>0</v>
      </c>
      <c r="K15" s="759"/>
      <c r="L15" s="214">
        <v>0</v>
      </c>
      <c r="M15" s="762"/>
      <c r="N15" s="52"/>
    </row>
    <row r="16" spans="1:28" s="231" customFormat="1" x14ac:dyDescent="0.2">
      <c r="A16" s="750"/>
      <c r="B16" s="774"/>
      <c r="C16" s="209" t="s">
        <v>168</v>
      </c>
      <c r="D16" s="761"/>
      <c r="E16" s="777"/>
      <c r="F16" s="214">
        <v>0</v>
      </c>
      <c r="G16" s="759"/>
      <c r="H16" s="214">
        <v>0</v>
      </c>
      <c r="I16" s="759"/>
      <c r="J16" s="214">
        <v>5</v>
      </c>
      <c r="K16" s="759"/>
      <c r="L16" s="214">
        <v>5</v>
      </c>
      <c r="M16" s="762"/>
      <c r="N16" s="52"/>
    </row>
    <row r="17" spans="1:14" ht="25.5" x14ac:dyDescent="0.2">
      <c r="A17" s="750"/>
      <c r="B17" s="774"/>
      <c r="C17" s="302" t="s">
        <v>139</v>
      </c>
      <c r="D17" s="761"/>
      <c r="E17" s="777"/>
      <c r="F17" s="303">
        <v>0</v>
      </c>
      <c r="G17" s="759"/>
      <c r="H17" s="303">
        <v>0</v>
      </c>
      <c r="I17" s="759"/>
      <c r="J17" s="303">
        <v>5</v>
      </c>
      <c r="K17" s="759"/>
      <c r="L17" s="303">
        <v>5</v>
      </c>
      <c r="M17" s="763"/>
      <c r="N17" s="52"/>
    </row>
    <row r="18" spans="1:14" ht="51.75" thickBot="1" x14ac:dyDescent="0.25">
      <c r="A18" s="751"/>
      <c r="B18" s="775"/>
      <c r="C18" s="304" t="s">
        <v>129</v>
      </c>
      <c r="D18" s="271" t="s">
        <v>158</v>
      </c>
      <c r="E18" s="778"/>
      <c r="F18" s="305">
        <v>5</v>
      </c>
      <c r="G18" s="760"/>
      <c r="H18" s="305">
        <v>5</v>
      </c>
      <c r="I18" s="760"/>
      <c r="J18" s="305">
        <v>5</v>
      </c>
      <c r="K18" s="760"/>
      <c r="L18" s="305">
        <v>5</v>
      </c>
      <c r="M18" s="145" t="s">
        <v>88</v>
      </c>
      <c r="N18" s="52"/>
    </row>
    <row r="19" spans="1:14" ht="21.75" customHeight="1" thickBot="1" x14ac:dyDescent="0.25">
      <c r="A19" s="722" t="s">
        <v>24</v>
      </c>
      <c r="B19" s="722"/>
      <c r="C19" s="722"/>
      <c r="D19" s="722"/>
      <c r="E19" s="259">
        <f>SUM(E5:E18)</f>
        <v>100</v>
      </c>
      <c r="F19" s="139">
        <f>SUM(F5:F18)</f>
        <v>100</v>
      </c>
      <c r="G19" s="259">
        <f t="shared" ref="G19" si="0">SUM(G5:G18)</f>
        <v>100</v>
      </c>
      <c r="H19" s="139">
        <f t="shared" ref="H19:L19" si="1">SUM(H5:H18)</f>
        <v>100</v>
      </c>
      <c r="I19" s="259">
        <f t="shared" si="1"/>
        <v>100</v>
      </c>
      <c r="J19" s="139">
        <f t="shared" si="1"/>
        <v>100</v>
      </c>
      <c r="K19" s="259">
        <f t="shared" si="1"/>
        <v>100</v>
      </c>
      <c r="L19" s="103">
        <f t="shared" si="1"/>
        <v>100</v>
      </c>
      <c r="M19" s="146"/>
    </row>
    <row r="20" spans="1:14" x14ac:dyDescent="0.2">
      <c r="A20" s="150" t="s">
        <v>35</v>
      </c>
      <c r="B20" s="146"/>
      <c r="C20" s="146"/>
      <c r="D20" s="146"/>
      <c r="E20" s="257"/>
      <c r="F20" s="146"/>
      <c r="G20" s="257"/>
      <c r="H20" s="146"/>
      <c r="I20" s="257"/>
      <c r="J20" s="146"/>
      <c r="K20" s="257"/>
      <c r="L20" s="146"/>
      <c r="M20" s="146"/>
    </row>
    <row r="21" spans="1:14" x14ac:dyDescent="0.2">
      <c r="A21" s="150" t="s">
        <v>138</v>
      </c>
      <c r="B21" s="2"/>
      <c r="C21" s="2"/>
      <c r="E21" s="2"/>
      <c r="F21" s="2"/>
      <c r="G21" s="2"/>
      <c r="H21" s="2"/>
      <c r="I21" s="2"/>
      <c r="J21" s="2"/>
      <c r="K21" s="2"/>
      <c r="L21" s="2"/>
      <c r="M21" s="2"/>
    </row>
    <row r="22" spans="1:14" x14ac:dyDescent="0.2">
      <c r="A22" s="150" t="s">
        <v>140</v>
      </c>
      <c r="B22" s="2"/>
      <c r="C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.75" x14ac:dyDescent="0.25">
      <c r="A23" s="148"/>
      <c r="B23" s="2"/>
      <c r="C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.75" x14ac:dyDescent="0.25">
      <c r="A24" s="148"/>
      <c r="B24" s="2"/>
      <c r="C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.75" x14ac:dyDescent="0.25">
      <c r="A25" s="148"/>
      <c r="B25" s="2"/>
      <c r="C25" s="2"/>
      <c r="D25" s="253"/>
      <c r="E25" s="2"/>
      <c r="F25" s="2"/>
      <c r="G25" s="2"/>
      <c r="H25" s="2"/>
      <c r="I25" s="2"/>
      <c r="J25" s="2"/>
      <c r="K25" s="2"/>
      <c r="L25" s="2"/>
      <c r="M25" s="2"/>
    </row>
    <row r="26" spans="1:14" ht="15.75" x14ac:dyDescent="0.25">
      <c r="A26" s="148"/>
      <c r="B26" s="2"/>
      <c r="C26" s="2"/>
      <c r="D26" s="253"/>
      <c r="E26" s="2"/>
      <c r="F26" s="2"/>
      <c r="G26" s="2"/>
      <c r="H26" s="2"/>
      <c r="I26" s="2"/>
      <c r="J26" s="2"/>
      <c r="K26" s="2"/>
      <c r="L26" s="2"/>
      <c r="M26" s="2"/>
    </row>
    <row r="27" spans="1:14" ht="15" x14ac:dyDescent="0.2">
      <c r="A27" s="51"/>
      <c r="B27" s="2"/>
      <c r="C27" s="2"/>
      <c r="E27" s="2"/>
      <c r="F27" s="2"/>
      <c r="G27" s="2"/>
      <c r="H27" s="2"/>
      <c r="I27" s="2"/>
      <c r="J27" s="2"/>
      <c r="K27" s="2"/>
      <c r="L27" s="2"/>
      <c r="M27" s="2"/>
    </row>
    <row r="28" spans="1:14" ht="15" x14ac:dyDescent="0.2">
      <c r="A28" s="51"/>
      <c r="B28" s="2"/>
      <c r="C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22">
    <mergeCell ref="A19:D19"/>
    <mergeCell ref="D14:D17"/>
    <mergeCell ref="M14:M17"/>
    <mergeCell ref="A1:B2"/>
    <mergeCell ref="D1:E1"/>
    <mergeCell ref="F1:G1"/>
    <mergeCell ref="D2:E2"/>
    <mergeCell ref="F2:G2"/>
    <mergeCell ref="C1:C2"/>
    <mergeCell ref="A5:A9"/>
    <mergeCell ref="B5:B9"/>
    <mergeCell ref="M5:M8"/>
    <mergeCell ref="A12:A18"/>
    <mergeCell ref="B12:B18"/>
    <mergeCell ref="E5:E9"/>
    <mergeCell ref="E12:E18"/>
    <mergeCell ref="G5:G9"/>
    <mergeCell ref="G12:G18"/>
    <mergeCell ref="I5:I9"/>
    <mergeCell ref="I12:I18"/>
    <mergeCell ref="K5:K9"/>
    <mergeCell ref="K12:K1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8"/>
  <sheetViews>
    <sheetView tabSelected="1" view="pageBreakPreview" topLeftCell="B1" zoomScale="60" zoomScaleNormal="70" workbookViewId="0">
      <pane xSplit="2" topLeftCell="AF1" activePane="topRight" state="frozen"/>
      <selection activeCell="B1" sqref="B1"/>
      <selection pane="topRight" activeCell="BB11" sqref="BB11"/>
    </sheetView>
  </sheetViews>
  <sheetFormatPr baseColWidth="10" defaultColWidth="17.28515625" defaultRowHeight="12.75" x14ac:dyDescent="0.2"/>
  <cols>
    <col min="1" max="1" width="4" style="467" bestFit="1" customWidth="1"/>
    <col min="2" max="2" width="24.5703125" style="382" customWidth="1"/>
    <col min="3" max="3" width="15.5703125" style="382" customWidth="1"/>
    <col min="4" max="4" width="8.7109375" style="383" customWidth="1"/>
    <col min="5" max="5" width="8.5703125" style="383" bestFit="1" customWidth="1"/>
    <col min="6" max="6" width="8.42578125" style="383" bestFit="1" customWidth="1"/>
    <col min="7" max="7" width="8.28515625" style="383" customWidth="1"/>
    <col min="8" max="8" width="6.7109375" style="383" bestFit="1" customWidth="1"/>
    <col min="9" max="9" width="6" style="382" customWidth="1"/>
    <col min="10" max="10" width="8.42578125" style="382" customWidth="1"/>
    <col min="11" max="11" width="8.7109375" style="382" customWidth="1"/>
    <col min="12" max="12" width="6.7109375" style="382" bestFit="1" customWidth="1"/>
    <col min="13" max="13" width="6" style="382" customWidth="1"/>
    <col min="14" max="14" width="8.28515625" style="382" bestFit="1" customWidth="1"/>
    <col min="15" max="16" width="6.7109375" style="382" customWidth="1"/>
    <col min="17" max="17" width="8.28515625" style="385" bestFit="1" customWidth="1"/>
    <col min="18" max="19" width="6.7109375" style="385" customWidth="1"/>
    <col min="20" max="20" width="8.28515625" style="385" bestFit="1" customWidth="1"/>
    <col min="21" max="22" width="6.7109375" style="385" customWidth="1"/>
    <col min="23" max="23" width="10" style="382" customWidth="1"/>
    <col min="24" max="24" width="8.7109375" style="382" customWidth="1"/>
    <col min="25" max="26" width="6.7109375" style="382" customWidth="1"/>
    <col min="27" max="27" width="9" style="382" customWidth="1"/>
    <col min="28" max="28" width="8.28515625" style="382" bestFit="1" customWidth="1"/>
    <col min="29" max="30" width="7" style="382" customWidth="1"/>
    <col min="31" max="31" width="8.28515625" style="383" bestFit="1" customWidth="1"/>
    <col min="32" max="32" width="6.7109375" style="384" bestFit="1" customWidth="1"/>
    <col min="33" max="33" width="5.42578125" style="384" bestFit="1" customWidth="1"/>
    <col min="34" max="34" width="8.85546875" style="384" customWidth="1"/>
    <col min="35" max="35" width="6.7109375" style="384" bestFit="1" customWidth="1"/>
    <col min="36" max="36" width="6" style="384" customWidth="1"/>
    <col min="37" max="37" width="8.140625" style="384" customWidth="1"/>
    <col min="38" max="38" width="6.7109375" style="384" bestFit="1" customWidth="1"/>
    <col min="39" max="39" width="5.5703125" style="384" customWidth="1"/>
    <col min="40" max="40" width="8.7109375" style="384" customWidth="1"/>
    <col min="41" max="41" width="6.7109375" style="384" bestFit="1" customWidth="1"/>
    <col min="42" max="42" width="6" style="384" customWidth="1"/>
    <col min="43" max="43" width="8.28515625" style="384" customWidth="1"/>
    <col min="44" max="44" width="6.7109375" style="384" bestFit="1" customWidth="1"/>
    <col min="45" max="45" width="5.85546875" style="384" customWidth="1"/>
    <col min="46" max="46" width="8.28515625" style="384" bestFit="1" customWidth="1"/>
    <col min="47" max="47" width="6.7109375" style="384" bestFit="1" customWidth="1"/>
    <col min="48" max="48" width="5.42578125" style="384" customWidth="1"/>
    <col min="49" max="49" width="8.5703125" style="383" customWidth="1"/>
    <col min="50" max="51" width="6.5703125" style="383" customWidth="1"/>
    <col min="52" max="52" width="13" style="382" customWidth="1"/>
    <col min="53" max="53" width="6.42578125" style="382" bestFit="1" customWidth="1"/>
    <col min="54" max="54" width="47.28515625" style="382" customWidth="1"/>
    <col min="55" max="55" width="10" style="382" customWidth="1"/>
    <col min="56" max="16384" width="17.28515625" style="382"/>
  </cols>
  <sheetData>
    <row r="1" spans="1:71" ht="30" customHeight="1" x14ac:dyDescent="0.2">
      <c r="B1" s="851"/>
      <c r="C1" s="850" t="s">
        <v>196</v>
      </c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6" t="s">
        <v>190</v>
      </c>
      <c r="R1" s="856"/>
      <c r="S1" s="856"/>
      <c r="T1" s="856" t="s">
        <v>193</v>
      </c>
      <c r="U1" s="856"/>
      <c r="V1" s="856"/>
      <c r="AE1" s="382"/>
      <c r="AF1" s="382"/>
      <c r="AG1" s="382"/>
      <c r="AH1" s="382"/>
      <c r="AI1" s="382"/>
      <c r="AJ1" s="382"/>
      <c r="AK1" s="382"/>
      <c r="AL1" s="382"/>
      <c r="AM1" s="382"/>
      <c r="AN1" s="382"/>
      <c r="AO1" s="382"/>
      <c r="AP1" s="382"/>
      <c r="AQ1" s="382"/>
      <c r="AR1" s="382"/>
      <c r="AS1" s="382"/>
      <c r="AT1" s="382"/>
      <c r="AU1" s="382"/>
      <c r="AV1" s="382"/>
      <c r="AW1" s="382"/>
      <c r="AX1" s="382"/>
      <c r="AY1" s="382"/>
    </row>
    <row r="2" spans="1:71" ht="30" customHeight="1" x14ac:dyDescent="0.2">
      <c r="B2" s="852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6" t="s">
        <v>191</v>
      </c>
      <c r="R2" s="856"/>
      <c r="S2" s="856"/>
      <c r="T2" s="856" t="s">
        <v>192</v>
      </c>
      <c r="U2" s="856"/>
      <c r="V2" s="856"/>
      <c r="AE2" s="382"/>
      <c r="AF2" s="382"/>
      <c r="AG2" s="382"/>
      <c r="AH2" s="382"/>
      <c r="AI2" s="382"/>
      <c r="AJ2" s="382"/>
      <c r="AK2" s="382"/>
      <c r="AL2" s="382"/>
      <c r="AM2" s="382"/>
      <c r="AN2" s="382"/>
      <c r="AO2" s="382"/>
      <c r="AP2" s="382"/>
      <c r="AQ2" s="382"/>
      <c r="AR2" s="382"/>
      <c r="AS2" s="382"/>
      <c r="AT2" s="382"/>
      <c r="AU2" s="382"/>
      <c r="AV2" s="382"/>
      <c r="AW2" s="382"/>
      <c r="AX2" s="382"/>
      <c r="AY2" s="382"/>
    </row>
    <row r="3" spans="1:71" ht="15.75" customHeight="1" x14ac:dyDescent="0.2">
      <c r="A3" s="382"/>
      <c r="D3" s="382"/>
      <c r="E3" s="382"/>
      <c r="F3" s="382"/>
      <c r="G3" s="382"/>
      <c r="H3" s="382"/>
      <c r="N3" s="383"/>
      <c r="O3" s="383"/>
      <c r="P3" s="383"/>
      <c r="Q3" s="384"/>
      <c r="R3" s="384"/>
      <c r="S3" s="384"/>
      <c r="T3" s="384"/>
      <c r="U3" s="384"/>
      <c r="V3" s="384"/>
      <c r="AE3" s="382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2"/>
      <c r="AX3" s="382"/>
      <c r="AY3" s="382"/>
    </row>
    <row r="4" spans="1:71" s="389" customFormat="1" ht="15" customHeight="1" x14ac:dyDescent="0.2">
      <c r="A4" s="386"/>
      <c r="B4" s="387" t="s">
        <v>5</v>
      </c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M4" s="388"/>
      <c r="AN4" s="388"/>
      <c r="AO4" s="388"/>
      <c r="AP4" s="388"/>
      <c r="AQ4" s="388"/>
      <c r="AR4" s="388"/>
      <c r="AS4" s="388"/>
      <c r="AT4" s="388"/>
      <c r="AU4" s="388"/>
      <c r="AV4" s="388"/>
      <c r="BQ4" s="386"/>
      <c r="BS4" s="386"/>
    </row>
    <row r="5" spans="1:71" s="389" customFormat="1" ht="15.75" customHeight="1" x14ac:dyDescent="0.25">
      <c r="A5" s="386"/>
      <c r="B5" s="387" t="s">
        <v>6</v>
      </c>
      <c r="C5" s="854"/>
      <c r="D5" s="854"/>
      <c r="E5" s="854"/>
      <c r="F5" s="854"/>
      <c r="G5" s="854"/>
      <c r="H5" s="854"/>
      <c r="I5" s="854"/>
      <c r="J5" s="854"/>
      <c r="K5" s="854"/>
      <c r="L5" s="854"/>
      <c r="M5" s="854"/>
      <c r="N5" s="854"/>
      <c r="O5" s="390" t="s">
        <v>20</v>
      </c>
      <c r="P5" s="390"/>
      <c r="Q5" s="390"/>
      <c r="R5" s="390"/>
      <c r="S5" s="855">
        <f ca="1">TODAY()</f>
        <v>44761</v>
      </c>
      <c r="T5" s="855"/>
      <c r="U5" s="855"/>
      <c r="V5" s="855"/>
      <c r="W5" s="390"/>
      <c r="AB5" s="390"/>
      <c r="AC5" s="390"/>
      <c r="AD5" s="390"/>
      <c r="AG5" s="391"/>
      <c r="AH5" s="391"/>
      <c r="AI5" s="391"/>
      <c r="AJ5" s="391"/>
      <c r="AK5" s="391"/>
      <c r="AL5" s="391"/>
      <c r="AM5" s="391"/>
      <c r="AN5" s="391"/>
      <c r="AO5" s="391"/>
      <c r="AP5" s="391"/>
      <c r="AQ5" s="391"/>
      <c r="AR5" s="391"/>
      <c r="AS5" s="391"/>
      <c r="AT5" s="391"/>
      <c r="AU5" s="391"/>
      <c r="AV5" s="391"/>
      <c r="AW5" s="392"/>
      <c r="AX5" s="392"/>
      <c r="AY5" s="392"/>
      <c r="AZ5" s="392"/>
      <c r="BA5" s="392"/>
      <c r="BB5" s="392"/>
      <c r="BC5" s="392"/>
      <c r="BD5" s="393"/>
      <c r="BE5" s="393"/>
      <c r="BF5" s="393"/>
      <c r="BG5" s="393"/>
      <c r="BH5" s="393"/>
      <c r="BI5" s="393"/>
      <c r="BJ5" s="393"/>
      <c r="BK5" s="393"/>
      <c r="BL5" s="393"/>
      <c r="BM5" s="393"/>
      <c r="BN5" s="394"/>
      <c r="BQ5" s="386"/>
      <c r="BS5" s="386"/>
    </row>
    <row r="6" spans="1:71" ht="15.75" customHeight="1" thickBot="1" x14ac:dyDescent="0.25">
      <c r="A6" s="395"/>
      <c r="B6" s="387"/>
      <c r="C6" s="395"/>
      <c r="D6" s="395"/>
      <c r="E6" s="395"/>
      <c r="F6" s="382"/>
      <c r="G6" s="387"/>
      <c r="H6" s="382"/>
      <c r="I6" s="396"/>
      <c r="J6" s="396"/>
      <c r="K6" s="396"/>
      <c r="L6" s="396"/>
      <c r="M6" s="396"/>
      <c r="N6" s="396"/>
      <c r="O6" s="396"/>
      <c r="P6" s="396"/>
      <c r="Q6" s="397"/>
      <c r="R6" s="397"/>
      <c r="S6" s="397"/>
      <c r="T6" s="397"/>
      <c r="U6" s="397"/>
      <c r="V6" s="397"/>
      <c r="W6" s="396"/>
      <c r="Y6" s="398"/>
      <c r="Z6" s="398"/>
      <c r="AA6" s="398"/>
      <c r="AB6" s="396"/>
      <c r="AC6" s="396"/>
      <c r="AD6" s="398"/>
      <c r="AE6" s="398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99"/>
      <c r="AU6" s="399"/>
      <c r="AV6" s="399"/>
      <c r="AW6" s="398"/>
      <c r="AX6" s="398"/>
      <c r="AY6" s="398"/>
      <c r="AZ6" s="398"/>
      <c r="BA6" s="398"/>
      <c r="BB6" s="398"/>
      <c r="BC6" s="398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400"/>
      <c r="BQ6" s="395"/>
      <c r="BS6" s="395"/>
    </row>
    <row r="7" spans="1:71" s="403" customFormat="1" ht="39.75" customHeight="1" thickBot="1" x14ac:dyDescent="0.25">
      <c r="A7" s="401"/>
      <c r="B7" s="709"/>
      <c r="C7" s="709"/>
      <c r="D7" s="781" t="s">
        <v>184</v>
      </c>
      <c r="E7" s="782"/>
      <c r="F7" s="782"/>
      <c r="G7" s="782"/>
      <c r="H7" s="782"/>
      <c r="I7" s="782"/>
      <c r="J7" s="782"/>
      <c r="K7" s="782"/>
      <c r="L7" s="782"/>
      <c r="M7" s="782"/>
      <c r="N7" s="782"/>
      <c r="O7" s="782"/>
      <c r="P7" s="782"/>
      <c r="Q7" s="782"/>
      <c r="R7" s="782"/>
      <c r="S7" s="782"/>
      <c r="T7" s="783" t="s">
        <v>116</v>
      </c>
      <c r="U7" s="784"/>
      <c r="V7" s="785"/>
      <c r="W7" s="619"/>
      <c r="X7" s="786" t="s">
        <v>31</v>
      </c>
      <c r="Y7" s="787"/>
      <c r="Z7" s="788"/>
      <c r="AA7" s="789"/>
      <c r="AB7" s="807" t="s">
        <v>184</v>
      </c>
      <c r="AC7" s="808"/>
      <c r="AD7" s="809"/>
      <c r="AE7" s="810" t="s">
        <v>34</v>
      </c>
      <c r="AF7" s="811"/>
      <c r="AG7" s="811"/>
      <c r="AH7" s="805" t="s">
        <v>116</v>
      </c>
      <c r="AI7" s="805"/>
      <c r="AJ7" s="806"/>
      <c r="AK7" s="792" t="s">
        <v>184</v>
      </c>
      <c r="AL7" s="793"/>
      <c r="AM7" s="793"/>
      <c r="AN7" s="793"/>
      <c r="AO7" s="793"/>
      <c r="AP7" s="793"/>
      <c r="AQ7" s="793"/>
      <c r="AR7" s="793"/>
      <c r="AS7" s="793"/>
      <c r="AT7" s="793"/>
      <c r="AU7" s="793"/>
      <c r="AV7" s="794"/>
      <c r="AW7" s="779" t="s">
        <v>88</v>
      </c>
      <c r="AX7" s="779"/>
      <c r="AY7" s="780"/>
      <c r="AZ7" s="620"/>
      <c r="BA7" s="710"/>
      <c r="BB7" s="710"/>
      <c r="BC7" s="401"/>
    </row>
    <row r="8" spans="1:71" s="405" customFormat="1" ht="13.5" thickBot="1" x14ac:dyDescent="0.25">
      <c r="A8" s="404"/>
      <c r="B8" s="711"/>
      <c r="C8" s="711"/>
      <c r="D8" s="832" t="s">
        <v>83</v>
      </c>
      <c r="E8" s="833"/>
      <c r="F8" s="834"/>
      <c r="G8" s="834"/>
      <c r="H8" s="834"/>
      <c r="I8" s="834"/>
      <c r="J8" s="834"/>
      <c r="K8" s="834"/>
      <c r="L8" s="834"/>
      <c r="M8" s="834"/>
      <c r="N8" s="834"/>
      <c r="O8" s="834"/>
      <c r="P8" s="834"/>
      <c r="Q8" s="834"/>
      <c r="R8" s="834"/>
      <c r="S8" s="834"/>
      <c r="T8" s="834"/>
      <c r="U8" s="834"/>
      <c r="V8" s="834"/>
      <c r="W8" s="835"/>
      <c r="X8" s="836" t="s">
        <v>87</v>
      </c>
      <c r="Y8" s="837"/>
      <c r="Z8" s="837"/>
      <c r="AA8" s="838"/>
      <c r="AB8" s="839" t="s">
        <v>165</v>
      </c>
      <c r="AC8" s="840"/>
      <c r="AD8" s="841"/>
      <c r="AE8" s="842" t="s">
        <v>9</v>
      </c>
      <c r="AF8" s="843"/>
      <c r="AG8" s="843"/>
      <c r="AH8" s="843"/>
      <c r="AI8" s="843"/>
      <c r="AJ8" s="843"/>
      <c r="AK8" s="843"/>
      <c r="AL8" s="843"/>
      <c r="AM8" s="843"/>
      <c r="AN8" s="843"/>
      <c r="AO8" s="843"/>
      <c r="AP8" s="843"/>
      <c r="AQ8" s="843"/>
      <c r="AR8" s="843"/>
      <c r="AS8" s="843"/>
      <c r="AT8" s="843"/>
      <c r="AU8" s="843"/>
      <c r="AV8" s="843"/>
      <c r="AW8" s="843"/>
      <c r="AX8" s="843"/>
      <c r="AY8" s="843"/>
      <c r="AZ8" s="844"/>
      <c r="BA8" s="812" t="s">
        <v>24</v>
      </c>
      <c r="BB8" s="815" t="s">
        <v>18</v>
      </c>
      <c r="BC8" s="402"/>
    </row>
    <row r="9" spans="1:71" s="407" customFormat="1" ht="72" x14ac:dyDescent="0.2">
      <c r="A9" s="818" t="s">
        <v>10</v>
      </c>
      <c r="B9" s="820" t="s">
        <v>11</v>
      </c>
      <c r="C9" s="848" t="s">
        <v>218</v>
      </c>
      <c r="D9" s="586" t="s">
        <v>81</v>
      </c>
      <c r="E9" s="587" t="s">
        <v>13</v>
      </c>
      <c r="F9" s="587" t="s">
        <v>15</v>
      </c>
      <c r="G9" s="587" t="s">
        <v>79</v>
      </c>
      <c r="H9" s="822" t="s">
        <v>16</v>
      </c>
      <c r="I9" s="823"/>
      <c r="J9" s="712" t="s">
        <v>78</v>
      </c>
      <c r="K9" s="713" t="s">
        <v>186</v>
      </c>
      <c r="L9" s="790" t="s">
        <v>185</v>
      </c>
      <c r="M9" s="791"/>
      <c r="N9" s="824" t="s">
        <v>132</v>
      </c>
      <c r="O9" s="822"/>
      <c r="P9" s="822"/>
      <c r="Q9" s="825" t="s">
        <v>131</v>
      </c>
      <c r="R9" s="826"/>
      <c r="S9" s="826"/>
      <c r="T9" s="827" t="s">
        <v>147</v>
      </c>
      <c r="U9" s="828"/>
      <c r="V9" s="828"/>
      <c r="W9" s="588" t="s">
        <v>83</v>
      </c>
      <c r="X9" s="829" t="s">
        <v>86</v>
      </c>
      <c r="Y9" s="830"/>
      <c r="Z9" s="831"/>
      <c r="AA9" s="589" t="s">
        <v>87</v>
      </c>
      <c r="AB9" s="797" t="s">
        <v>189</v>
      </c>
      <c r="AC9" s="798"/>
      <c r="AD9" s="590" t="s">
        <v>165</v>
      </c>
      <c r="AE9" s="799" t="s">
        <v>32</v>
      </c>
      <c r="AF9" s="800"/>
      <c r="AG9" s="800"/>
      <c r="AH9" s="801" t="s">
        <v>114</v>
      </c>
      <c r="AI9" s="801"/>
      <c r="AJ9" s="801"/>
      <c r="AK9" s="795" t="s">
        <v>133</v>
      </c>
      <c r="AL9" s="796"/>
      <c r="AM9" s="796"/>
      <c r="AN9" s="795" t="s">
        <v>134</v>
      </c>
      <c r="AO9" s="796"/>
      <c r="AP9" s="796"/>
      <c r="AQ9" s="795" t="s">
        <v>168</v>
      </c>
      <c r="AR9" s="796"/>
      <c r="AS9" s="796"/>
      <c r="AT9" s="802" t="s">
        <v>139</v>
      </c>
      <c r="AU9" s="803"/>
      <c r="AV9" s="804"/>
      <c r="AW9" s="845" t="s">
        <v>102</v>
      </c>
      <c r="AX9" s="846"/>
      <c r="AY9" s="847"/>
      <c r="AZ9" s="591" t="s">
        <v>9</v>
      </c>
      <c r="BA9" s="813"/>
      <c r="BB9" s="816"/>
      <c r="BC9" s="406"/>
    </row>
    <row r="10" spans="1:71" s="520" customFormat="1" ht="34.5" thickBot="1" x14ac:dyDescent="0.25">
      <c r="A10" s="819"/>
      <c r="B10" s="821"/>
      <c r="C10" s="849"/>
      <c r="D10" s="594" t="s">
        <v>207</v>
      </c>
      <c r="E10" s="595" t="s">
        <v>207</v>
      </c>
      <c r="F10" s="595" t="s">
        <v>207</v>
      </c>
      <c r="G10" s="595" t="s">
        <v>207</v>
      </c>
      <c r="H10" s="596" t="s">
        <v>209</v>
      </c>
      <c r="I10" s="596" t="s">
        <v>210</v>
      </c>
      <c r="J10" s="598" t="s">
        <v>211</v>
      </c>
      <c r="K10" s="598" t="s">
        <v>211</v>
      </c>
      <c r="L10" s="596" t="s">
        <v>209</v>
      </c>
      <c r="M10" s="596" t="s">
        <v>210</v>
      </c>
      <c r="N10" s="598" t="s">
        <v>211</v>
      </c>
      <c r="O10" s="597" t="s">
        <v>209</v>
      </c>
      <c r="P10" s="714" t="s">
        <v>210</v>
      </c>
      <c r="Q10" s="598" t="s">
        <v>211</v>
      </c>
      <c r="R10" s="598" t="s">
        <v>209</v>
      </c>
      <c r="S10" s="715" t="s">
        <v>210</v>
      </c>
      <c r="T10" s="601" t="s">
        <v>211</v>
      </c>
      <c r="U10" s="601" t="s">
        <v>209</v>
      </c>
      <c r="V10" s="602" t="s">
        <v>210</v>
      </c>
      <c r="W10" s="716" t="s">
        <v>51</v>
      </c>
      <c r="X10" s="717" t="s">
        <v>212</v>
      </c>
      <c r="Y10" s="718" t="s">
        <v>209</v>
      </c>
      <c r="Z10" s="718" t="s">
        <v>210</v>
      </c>
      <c r="AA10" s="719" t="s">
        <v>51</v>
      </c>
      <c r="AB10" s="608" t="s">
        <v>211</v>
      </c>
      <c r="AC10" s="609" t="s">
        <v>209</v>
      </c>
      <c r="AD10" s="610" t="s">
        <v>51</v>
      </c>
      <c r="AE10" s="611" t="s">
        <v>211</v>
      </c>
      <c r="AF10" s="612" t="s">
        <v>209</v>
      </c>
      <c r="AG10" s="613" t="s">
        <v>210</v>
      </c>
      <c r="AH10" s="614" t="s">
        <v>211</v>
      </c>
      <c r="AI10" s="614" t="s">
        <v>209</v>
      </c>
      <c r="AJ10" s="614" t="s">
        <v>210</v>
      </c>
      <c r="AK10" s="616" t="s">
        <v>211</v>
      </c>
      <c r="AL10" s="616" t="s">
        <v>209</v>
      </c>
      <c r="AM10" s="616" t="s">
        <v>210</v>
      </c>
      <c r="AN10" s="616" t="s">
        <v>211</v>
      </c>
      <c r="AO10" s="616" t="s">
        <v>209</v>
      </c>
      <c r="AP10" s="616" t="s">
        <v>210</v>
      </c>
      <c r="AQ10" s="616" t="s">
        <v>211</v>
      </c>
      <c r="AR10" s="616" t="s">
        <v>209</v>
      </c>
      <c r="AS10" s="616" t="s">
        <v>210</v>
      </c>
      <c r="AT10" s="616" t="s">
        <v>211</v>
      </c>
      <c r="AU10" s="616" t="s">
        <v>209</v>
      </c>
      <c r="AV10" s="616" t="s">
        <v>210</v>
      </c>
      <c r="AW10" s="617" t="s">
        <v>211</v>
      </c>
      <c r="AX10" s="617" t="s">
        <v>209</v>
      </c>
      <c r="AY10" s="617" t="s">
        <v>210</v>
      </c>
      <c r="AZ10" s="618" t="s">
        <v>210</v>
      </c>
      <c r="BA10" s="814"/>
      <c r="BB10" s="817"/>
      <c r="BC10" s="519"/>
    </row>
    <row r="11" spans="1:71" s="383" customFormat="1" ht="12.75" customHeight="1" x14ac:dyDescent="0.2">
      <c r="A11" s="410">
        <v>1</v>
      </c>
      <c r="B11" s="521"/>
      <c r="C11" s="412"/>
      <c r="D11" s="415"/>
      <c r="E11" s="416"/>
      <c r="F11" s="416"/>
      <c r="G11" s="416"/>
      <c r="H11" s="468" t="b">
        <f>IF(C11="PA-A",'Aspectos Ingl'!$F$5,IF(C11="PA-B",'Aspectos Ingl'!$H$5, IF(C11="PA-C",'Aspectos Ingl'!$J$5, IF(C11="PTC",'Aspectos Ingl'!$L$5))))</f>
        <v>0</v>
      </c>
      <c r="I11" s="468">
        <f>((SUM(D11:G11)*H11)/COUNTA($D$10:$G$10))</f>
        <v>0</v>
      </c>
      <c r="J11" s="416"/>
      <c r="K11" s="416"/>
      <c r="L11" s="468" t="b">
        <f>IF(C11="PA-A",'Aspectos Ingl'!$F$6,IF(C11="PA-B",'Aspectos Ingl'!$H$6, IF(C11="PA-C",'Aspectos Ingl'!$J$6, IF(C11="PTC",'Aspectos Ingl'!$L$6))))</f>
        <v>0</v>
      </c>
      <c r="M11" s="468">
        <f>(((J11+K11)/COUNTA($J$10:$K$10))*L11)/10</f>
        <v>0</v>
      </c>
      <c r="N11" s="417"/>
      <c r="O11" s="468" t="b">
        <f>IF(C11="PA-A",'Aspectos Ingl'!$F$7,IF(C11="PA-B",'Aspectos Ingl'!$H$7, IF(C11="PA-C",'Aspectos Ingl'!$J$7, IF(C11="PTC",'Aspectos Ingl'!$L$7))))</f>
        <v>0</v>
      </c>
      <c r="P11" s="468">
        <f>(N11*O11)/10</f>
        <v>0</v>
      </c>
      <c r="Q11" s="417"/>
      <c r="R11" s="471" t="b">
        <f>IF(C11="PA-A",'Aspectos Ingl'!$F$8,IF(C11="PA-B",'Aspectos Ingl'!$H$8, IF(C11="PA-C",'Aspectos Ingl'!$J$8, IF(C11="PTC",'Aspectos Ingl'!$L$8))))</f>
        <v>0</v>
      </c>
      <c r="S11" s="471">
        <f>(R11*Q11)/10</f>
        <v>0</v>
      </c>
      <c r="T11" s="419"/>
      <c r="U11" s="477" t="b">
        <f>IF(C11="PA-A",'Aspectos Ingl'!$F$9,IF(C11="PA-B",'Aspectos Ingl'!$H$9, IF(C11="PA-C",'Aspectos Ingl'!$J$9, IF(C11="PTC",'Aspectos Ingl'!$L$9))))</f>
        <v>0</v>
      </c>
      <c r="V11" s="477">
        <f>(T11*U11)/10</f>
        <v>0</v>
      </c>
      <c r="W11" s="480">
        <f>I11+M11+P11+S11+V11</f>
        <v>0</v>
      </c>
      <c r="X11" s="522"/>
      <c r="Y11" s="720" t="b">
        <f>IF(C11="PA-A",'Aspectos Ingl'!$F$10,IF(C11="PA-B",'Aspectos Ingl'!$H$10, IF(C11="PA-C",'Aspectos Ingl'!$J$10, IF(C11="PTC",'Aspectos Ingl'!$L$10))))</f>
        <v>0</v>
      </c>
      <c r="Z11" s="720">
        <f>(X11*Y11)/5</f>
        <v>0</v>
      </c>
      <c r="AA11" s="486">
        <f>Z11</f>
        <v>0</v>
      </c>
      <c r="AB11" s="422"/>
      <c r="AC11" s="468" t="b">
        <f>IF(C11="PA-A",'Aspectos Ingl'!$F$11,IF(C11="PA-B",'Aspectos Ingl'!$H$11, IF(C11="PA-C",'Aspectos Ingl'!$J$11, IF(C11="PTC",'Aspectos Ingl'!$L$11))))</f>
        <v>0</v>
      </c>
      <c r="AD11" s="489">
        <f>(AC11*AB11)/10</f>
        <v>0</v>
      </c>
      <c r="AE11" s="423"/>
      <c r="AF11" s="492" t="b">
        <f>IF(C11="PA-A",'Aspectos Ingl'!$F$12,IF(C11="PA-B",'Aspectos Ingl'!$H$12, IF(C11="PA-C",'Aspectos Ingl'!$J$12, IF(C11="PTC",'Aspectos Ingl'!$L$12))))</f>
        <v>0</v>
      </c>
      <c r="AG11" s="492">
        <f>(AF11*AE11)/10</f>
        <v>0</v>
      </c>
      <c r="AH11" s="424"/>
      <c r="AI11" s="495" t="b">
        <f>IF(C11="PA-A",'Aspectos Ingl'!$F$13,IF(C11="PA-B",'Aspectos Ingl'!$H$13, IF(C11="PA-C",'Aspectos Ingl'!$J$13, IF(C11="PTC",'Aspectos Ingl'!$L$13))))</f>
        <v>0</v>
      </c>
      <c r="AJ11" s="495">
        <f>(AI11*AH11)/10</f>
        <v>0</v>
      </c>
      <c r="AK11" s="426"/>
      <c r="AL11" s="501" t="b">
        <f>IF(C11="PA-A",'Aspectos Ingl'!$F$14,IF(C11="PA-B",'Aspectos Ingl'!$H$14, IF(C11="PA-C",'Aspectos Ingl'!$J$14, IF(C11="PTC",'Aspectos Ingl'!$L$14))))</f>
        <v>0</v>
      </c>
      <c r="AM11" s="501">
        <f>(AL11*AK11)/10</f>
        <v>0</v>
      </c>
      <c r="AN11" s="426"/>
      <c r="AO11" s="501" t="b">
        <f>IF(C11="PA-A",'Aspectos Ingl'!$F$15,IF(C11="PA-B",'Aspectos Ingl'!$H$15, IF(C11="PA-C",'Aspectos Ingl'!$J$15, IF(C11="PTC",'Aspectos Ingl'!$L$15))))</f>
        <v>0</v>
      </c>
      <c r="AP11" s="501">
        <f>(AO11*AN11)/10</f>
        <v>0</v>
      </c>
      <c r="AQ11" s="426"/>
      <c r="AR11" s="501" t="b">
        <f>IF(C11="PA-A",'Aspectos Ingl'!$F$16,IF(C11="PA-B",'Aspectos Ingl'!$H$16, IF(C11="PA-C",'Aspectos Ingl'!$J$16, IF(C11="PTC",'Aspectos Ingl'!$L$16))))</f>
        <v>0</v>
      </c>
      <c r="AS11" s="501">
        <f>(AR11*AQ11)/10</f>
        <v>0</v>
      </c>
      <c r="AT11" s="426"/>
      <c r="AU11" s="501" t="b">
        <f>IF(C11="PA-A",'Aspectos Ingl'!$F$17,IF(C11="PA-B",'Aspectos Ingl'!$H$17, IF(C11="PA-C",'Aspectos Ingl'!$J$17, IF(C11="PTC",'Aspectos Ingl'!$L$17))))</f>
        <v>0</v>
      </c>
      <c r="AV11" s="501">
        <f>(AU11*AT11)/10</f>
        <v>0</v>
      </c>
      <c r="AW11" s="427"/>
      <c r="AX11" s="504" t="b">
        <f>IF(C11="PA-A",'Aspectos Ingl'!$F$18,IF(C11="PA-B",'Aspectos Ingl'!$H$18, IF(C11="PA-C",'Aspectos Ingl'!$J$18, IF(C11="PTC",'Aspectos Ingl'!$L$18))))</f>
        <v>0</v>
      </c>
      <c r="AY11" s="504">
        <f>(AX11*AW11)/10</f>
        <v>0</v>
      </c>
      <c r="AZ11" s="507">
        <f>AG11+AJ11+AM11+AP11+AS11+AV11+AY11</f>
        <v>0</v>
      </c>
      <c r="BA11" s="508">
        <f>(W11+AA11+AD11+AZ11)</f>
        <v>0</v>
      </c>
      <c r="BB11" s="428"/>
      <c r="BC11" s="429"/>
    </row>
    <row r="12" spans="1:71" s="383" customFormat="1" ht="12.75" customHeight="1" x14ac:dyDescent="0.2">
      <c r="A12" s="430">
        <v>2</v>
      </c>
      <c r="B12" s="431"/>
      <c r="C12" s="432"/>
      <c r="D12" s="434"/>
      <c r="E12" s="435"/>
      <c r="F12" s="435"/>
      <c r="G12" s="435"/>
      <c r="H12" s="469" t="b">
        <f>IF(C12="PA-A",'Aspectos Ingl'!$F$5,IF(C12="PA-B",'Aspectos Ingl'!$H$5, IF(C12="PA-C",'Aspectos Ingl'!$J$5, IF(C12="PTC",'Aspectos Ingl'!$L$5))))</f>
        <v>0</v>
      </c>
      <c r="I12" s="469">
        <f t="shared" ref="I12:I40" si="0">((SUM(D12:G12)*H12)/COUNTA($D$10:$G$10))</f>
        <v>0</v>
      </c>
      <c r="J12" s="435"/>
      <c r="K12" s="435"/>
      <c r="L12" s="469" t="b">
        <f>IF(C12="PA-A",'Aspectos Ingl'!$F$6,IF(C12="PA-B",'Aspectos Ingl'!$H$6, IF(C12="PA-C",'Aspectos Ingl'!$J$6, IF(C12="PTC",'Aspectos Ingl'!$L$6))))</f>
        <v>0</v>
      </c>
      <c r="M12" s="469">
        <f t="shared" ref="M12:M40" si="1">(((J12+K12)/COUNTA($J$10:$K$10))*L12)/10</f>
        <v>0</v>
      </c>
      <c r="N12" s="436"/>
      <c r="O12" s="469" t="b">
        <f>IF(C12="PA-A",'Aspectos Ingl'!$F$7,IF(C12="PA-B",'Aspectos Ingl'!$H$7, IF(C12="PA-C",'Aspectos Ingl'!$J$7, IF(C12="PTC",'Aspectos Ingl'!$L$7))))</f>
        <v>0</v>
      </c>
      <c r="P12" s="469">
        <f t="shared" ref="P12:P40" si="2">(N12*O12)/10</f>
        <v>0</v>
      </c>
      <c r="Q12" s="436"/>
      <c r="R12" s="472" t="b">
        <f>IF(C12="PA-A",'Aspectos Ingl'!$F$8,IF(C12="PA-B",'Aspectos Ingl'!$H$8, IF(C12="PA-C",'Aspectos Ingl'!$J$8, IF(C12="PTC",'Aspectos Ingl'!$L$8))))</f>
        <v>0</v>
      </c>
      <c r="S12" s="472">
        <f t="shared" ref="S12:S40" si="3">(R12*Q12)/10</f>
        <v>0</v>
      </c>
      <c r="T12" s="438"/>
      <c r="U12" s="478" t="b">
        <f>IF(C12="PA-A",'Aspectos Ingl'!$F$9,IF(C12="PA-B",'Aspectos Ingl'!$H$9, IF(C12="PA-C",'Aspectos Ingl'!$J$9, IF(C12="PTC",'Aspectos Ingl'!$L$9))))</f>
        <v>0</v>
      </c>
      <c r="V12" s="478">
        <f t="shared" ref="V12:V40" si="4">(T12*U12)/10</f>
        <v>0</v>
      </c>
      <c r="W12" s="481">
        <f t="shared" ref="W12:W40" si="5">I12+M12+P12+S12+V12</f>
        <v>0</v>
      </c>
      <c r="X12" s="523"/>
      <c r="Y12" s="721" t="b">
        <f>IF(C12="PA-A",'Aspectos Ingl'!$F$10,IF(C12="PA-B",'Aspectos Ingl'!$H$10, IF(C12="PA-C",'Aspectos Ingl'!$J$10, IF(C12="PTC",'Aspectos Ingl'!$L$10))))</f>
        <v>0</v>
      </c>
      <c r="Z12" s="721">
        <f t="shared" ref="Z12:Z40" si="6">(X12*Y12)/5</f>
        <v>0</v>
      </c>
      <c r="AA12" s="487">
        <f t="shared" ref="AA12:AA40" si="7">Z12</f>
        <v>0</v>
      </c>
      <c r="AB12" s="441"/>
      <c r="AC12" s="469" t="b">
        <f>IF(C12="PA-A",'Aspectos Ingl'!$F$11,IF(C12="PA-B",'Aspectos Ingl'!$H$11, IF(C12="PA-C",'Aspectos Ingl'!$J$11, IF(C12="PTC",'Aspectos Ingl'!$L$11))))</f>
        <v>0</v>
      </c>
      <c r="AD12" s="490">
        <f t="shared" ref="AD12:AD40" si="8">(AC12*AB12)/10</f>
        <v>0</v>
      </c>
      <c r="AE12" s="442"/>
      <c r="AF12" s="493" t="b">
        <f>IF(C12="PA-A",'Aspectos Ingl'!$F$12,IF(C12="PA-B",'Aspectos Ingl'!$H$12, IF(C12="PA-C",'Aspectos Ingl'!$J$12, IF(C12="PTC",'Aspectos Ingl'!$L$12))))</f>
        <v>0</v>
      </c>
      <c r="AG12" s="493">
        <f t="shared" ref="AG12:AG40" si="9">(AF12*AE12)/10</f>
        <v>0</v>
      </c>
      <c r="AH12" s="443"/>
      <c r="AI12" s="496" t="b">
        <f>IF(C12="PA-A",'Aspectos Ingl'!$F$13,IF(C12="PA-B",'Aspectos Ingl'!$H$13, IF(C12="PA-C",'Aspectos Ingl'!$J$13, IF(C12="PTC",'Aspectos Ingl'!$L$13))))</f>
        <v>0</v>
      </c>
      <c r="AJ12" s="496">
        <f t="shared" ref="AJ12:AJ40" si="10">(AI12*AH12)/10</f>
        <v>0</v>
      </c>
      <c r="AK12" s="445"/>
      <c r="AL12" s="502" t="b">
        <f>IF(C12="PA-A",'Aspectos Ingl'!$F$14,IF(C12="PA-B",'Aspectos Ingl'!$H$14, IF(C12="PA-C",'Aspectos Ingl'!$J$14, IF(C12="PTC",'Aspectos Ingl'!$L$14))))</f>
        <v>0</v>
      </c>
      <c r="AM12" s="502">
        <f t="shared" ref="AM12:AM40" si="11">(AL12*AK12)/10</f>
        <v>0</v>
      </c>
      <c r="AN12" s="445"/>
      <c r="AO12" s="502" t="b">
        <f>IF(C12="PA-A",'Aspectos Ingl'!$F$15,IF(C12="PA-B",'Aspectos Ingl'!$H$15, IF(C12="PA-C",'Aspectos Ingl'!$J$15, IF(C12="PTC",'Aspectos Ingl'!$L$15))))</f>
        <v>0</v>
      </c>
      <c r="AP12" s="502">
        <f t="shared" ref="AP12:AP40" si="12">(AO12*AN12)/10</f>
        <v>0</v>
      </c>
      <c r="AQ12" s="445"/>
      <c r="AR12" s="502" t="b">
        <f>IF(C12="PA-A",'Aspectos Ingl'!$F$16,IF(C12="PA-B",'Aspectos Ingl'!$H$16, IF(C12="PA-C",'Aspectos Ingl'!$J$16, IF(C12="PTC",'Aspectos Ingl'!$L$16))))</f>
        <v>0</v>
      </c>
      <c r="AS12" s="502">
        <f t="shared" ref="AS12:AS40" si="13">(AR12*AQ12)/10</f>
        <v>0</v>
      </c>
      <c r="AT12" s="445"/>
      <c r="AU12" s="502" t="b">
        <f>IF(C12="PA-A",'Aspectos Ingl'!$F$17,IF(C12="PA-B",'Aspectos Ingl'!$H$17, IF(C12="PA-C",'Aspectos Ingl'!$J$17, IF(C12="PTC",'Aspectos Ingl'!$L$17))))</f>
        <v>0</v>
      </c>
      <c r="AV12" s="502">
        <f t="shared" ref="AV12:AV40" si="14">(AU12*AT12)/10</f>
        <v>0</v>
      </c>
      <c r="AW12" s="446"/>
      <c r="AX12" s="505" t="b">
        <f>IF(C12="PA-A",'Aspectos Ingl'!$F$18,IF(C12="PA-B",'Aspectos Ingl'!$H$18, IF(C12="PA-C",'Aspectos Ingl'!$J$18, IF(C12="PTC",'Aspectos Ingl'!$L$18))))</f>
        <v>0</v>
      </c>
      <c r="AY12" s="505">
        <f t="shared" ref="AY12:AY40" si="15">(AX12*AW12)/10</f>
        <v>0</v>
      </c>
      <c r="AZ12" s="509">
        <f t="shared" ref="AZ12:AZ40" si="16">AG12+AJ12+AM12+AP12+AS12+AV12+AY12</f>
        <v>0</v>
      </c>
      <c r="BA12" s="510">
        <f t="shared" ref="BA12:BA40" si="17">(W12+AA12+AD12+AZ12)</f>
        <v>0</v>
      </c>
      <c r="BB12" s="428"/>
      <c r="BC12" s="429"/>
    </row>
    <row r="13" spans="1:71" s="383" customFormat="1" ht="13.5" customHeight="1" x14ac:dyDescent="0.2">
      <c r="A13" s="430">
        <v>3</v>
      </c>
      <c r="B13" s="431"/>
      <c r="C13" s="432"/>
      <c r="D13" s="434"/>
      <c r="E13" s="435"/>
      <c r="F13" s="435"/>
      <c r="G13" s="435"/>
      <c r="H13" s="469" t="b">
        <f>IF(C13="PA-A",'Aspectos Ingl'!$F$5,IF(C13="PA-B",'Aspectos Ingl'!$H$5, IF(C13="PA-C",'Aspectos Ingl'!$J$5, IF(C13="PTC",'Aspectos Ingl'!$L$5))))</f>
        <v>0</v>
      </c>
      <c r="I13" s="469">
        <f t="shared" si="0"/>
        <v>0</v>
      </c>
      <c r="J13" s="435"/>
      <c r="K13" s="435"/>
      <c r="L13" s="469" t="b">
        <f>IF(C13="PA-A",'Aspectos Ingl'!$F$6,IF(C13="PA-B",'Aspectos Ingl'!$H$6, IF(C13="PA-C",'Aspectos Ingl'!$J$6, IF(C13="PTC",'Aspectos Ingl'!$L$6))))</f>
        <v>0</v>
      </c>
      <c r="M13" s="469">
        <f t="shared" si="1"/>
        <v>0</v>
      </c>
      <c r="N13" s="436"/>
      <c r="O13" s="469" t="b">
        <f>IF(C13="PA-A",'Aspectos Ingl'!$F$7,IF(C13="PA-B",'Aspectos Ingl'!$H$7, IF(C13="PA-C",'Aspectos Ingl'!$J$7, IF(C13="PTC",'Aspectos Ingl'!$L$7))))</f>
        <v>0</v>
      </c>
      <c r="P13" s="469">
        <f t="shared" si="2"/>
        <v>0</v>
      </c>
      <c r="Q13" s="436"/>
      <c r="R13" s="472" t="b">
        <f>IF(C13="PA-A",'Aspectos Ingl'!$F$8,IF(C13="PA-B",'Aspectos Ingl'!$H$8, IF(C13="PA-C",'Aspectos Ingl'!$J$8, IF(C13="PTC",'Aspectos Ingl'!$L$8))))</f>
        <v>0</v>
      </c>
      <c r="S13" s="472">
        <f t="shared" si="3"/>
        <v>0</v>
      </c>
      <c r="T13" s="438"/>
      <c r="U13" s="478" t="b">
        <f>IF(C13="PA-A",'Aspectos Ingl'!$F$9,IF(C13="PA-B",'Aspectos Ingl'!$H$9, IF(C13="PA-C",'Aspectos Ingl'!$J$9, IF(C13="PTC",'Aspectos Ingl'!$L$9))))</f>
        <v>0</v>
      </c>
      <c r="V13" s="478">
        <f t="shared" si="4"/>
        <v>0</v>
      </c>
      <c r="W13" s="481">
        <f t="shared" si="5"/>
        <v>0</v>
      </c>
      <c r="X13" s="523"/>
      <c r="Y13" s="721" t="b">
        <f>IF(C13="PA-A",'Aspectos Ingl'!$F$10,IF(C13="PA-B",'Aspectos Ingl'!$H$10, IF(C13="PA-C",'Aspectos Ingl'!$J$10, IF(C13="PTC",'Aspectos Ingl'!$L$10))))</f>
        <v>0</v>
      </c>
      <c r="Z13" s="721">
        <f t="shared" si="6"/>
        <v>0</v>
      </c>
      <c r="AA13" s="487">
        <f t="shared" si="7"/>
        <v>0</v>
      </c>
      <c r="AB13" s="441"/>
      <c r="AC13" s="469" t="b">
        <f>IF(C13="PA-A",'Aspectos Ingl'!$F$11,IF(C13="PA-B",'Aspectos Ingl'!$H$11, IF(C13="PA-C",'Aspectos Ingl'!$J$11, IF(C13="PTC",'Aspectos Ingl'!$L$11))))</f>
        <v>0</v>
      </c>
      <c r="AD13" s="490">
        <f t="shared" si="8"/>
        <v>0</v>
      </c>
      <c r="AE13" s="442"/>
      <c r="AF13" s="493" t="b">
        <f>IF(C13="PA-A",'Aspectos Ingl'!$F$12,IF(C13="PA-B",'Aspectos Ingl'!$H$12, IF(C13="PA-C",'Aspectos Ingl'!$J$12, IF(C13="PTC",'Aspectos Ingl'!$L$12))))</f>
        <v>0</v>
      </c>
      <c r="AG13" s="493">
        <f t="shared" si="9"/>
        <v>0</v>
      </c>
      <c r="AH13" s="443"/>
      <c r="AI13" s="496" t="b">
        <f>IF(C13="PA-A",'Aspectos Ingl'!$F$13,IF(C13="PA-B",'Aspectos Ingl'!$H$13, IF(C13="PA-C",'Aspectos Ingl'!$J$13, IF(C13="PTC",'Aspectos Ingl'!$L$13))))</f>
        <v>0</v>
      </c>
      <c r="AJ13" s="496">
        <f t="shared" si="10"/>
        <v>0</v>
      </c>
      <c r="AK13" s="445"/>
      <c r="AL13" s="502" t="b">
        <f>IF(C13="PA-A",'Aspectos Ingl'!$F$14,IF(C13="PA-B",'Aspectos Ingl'!$H$14, IF(C13="PA-C",'Aspectos Ingl'!$J$14, IF(C13="PTC",'Aspectos Ingl'!$L$14))))</f>
        <v>0</v>
      </c>
      <c r="AM13" s="502">
        <f t="shared" si="11"/>
        <v>0</v>
      </c>
      <c r="AN13" s="445"/>
      <c r="AO13" s="502" t="b">
        <f>IF(C13="PA-A",'Aspectos Ingl'!$F$15,IF(C13="PA-B",'Aspectos Ingl'!$H$15, IF(C13="PA-C",'Aspectos Ingl'!$J$15, IF(C13="PTC",'Aspectos Ingl'!$L$15))))</f>
        <v>0</v>
      </c>
      <c r="AP13" s="502">
        <f t="shared" si="12"/>
        <v>0</v>
      </c>
      <c r="AQ13" s="445"/>
      <c r="AR13" s="502" t="b">
        <f>IF(C13="PA-A",'Aspectos Ingl'!$F$16,IF(C13="PA-B",'Aspectos Ingl'!$H$16, IF(C13="PA-C",'Aspectos Ingl'!$J$16, IF(C13="PTC",'Aspectos Ingl'!$L$16))))</f>
        <v>0</v>
      </c>
      <c r="AS13" s="502">
        <f t="shared" si="13"/>
        <v>0</v>
      </c>
      <c r="AT13" s="445"/>
      <c r="AU13" s="502" t="b">
        <f>IF(C13="PA-A",'Aspectos Ingl'!$F$17,IF(C13="PA-B",'Aspectos Ingl'!$H$17, IF(C13="PA-C",'Aspectos Ingl'!$J$17, IF(C13="PTC",'Aspectos Ingl'!$L$17))))</f>
        <v>0</v>
      </c>
      <c r="AV13" s="502">
        <f t="shared" si="14"/>
        <v>0</v>
      </c>
      <c r="AW13" s="446"/>
      <c r="AX13" s="505" t="b">
        <f>IF(C13="PA-A",'Aspectos Ingl'!$F$18,IF(C13="PA-B",'Aspectos Ingl'!$H$18, IF(C13="PA-C",'Aspectos Ingl'!$J$18, IF(C13="PTC",'Aspectos Ingl'!$L$18))))</f>
        <v>0</v>
      </c>
      <c r="AY13" s="505">
        <f t="shared" si="15"/>
        <v>0</v>
      </c>
      <c r="AZ13" s="509">
        <f t="shared" si="16"/>
        <v>0</v>
      </c>
      <c r="BA13" s="510">
        <f t="shared" si="17"/>
        <v>0</v>
      </c>
      <c r="BB13" s="428"/>
      <c r="BC13" s="447"/>
    </row>
    <row r="14" spans="1:71" s="383" customFormat="1" ht="12.75" customHeight="1" x14ac:dyDescent="0.2">
      <c r="A14" s="430">
        <v>4</v>
      </c>
      <c r="B14" s="431"/>
      <c r="C14" s="432"/>
      <c r="D14" s="434"/>
      <c r="E14" s="435"/>
      <c r="F14" s="435"/>
      <c r="G14" s="435"/>
      <c r="H14" s="469" t="b">
        <f>IF(C14="PA-A",'Aspectos Ingl'!$F$5,IF(C14="PA-B",'Aspectos Ingl'!$H$5, IF(C14="PA-C",'Aspectos Ingl'!$J$5, IF(C14="PTC",'Aspectos Ingl'!$L$5))))</f>
        <v>0</v>
      </c>
      <c r="I14" s="469">
        <f t="shared" si="0"/>
        <v>0</v>
      </c>
      <c r="J14" s="435"/>
      <c r="K14" s="435"/>
      <c r="L14" s="469" t="b">
        <f>IF(C14="PA-A",'Aspectos Ingl'!$F$6,IF(C14="PA-B",'Aspectos Ingl'!$H$6, IF(C14="PA-C",'Aspectos Ingl'!$J$6, IF(C14="PTC",'Aspectos Ingl'!$L$6))))</f>
        <v>0</v>
      </c>
      <c r="M14" s="469">
        <f t="shared" si="1"/>
        <v>0</v>
      </c>
      <c r="N14" s="436"/>
      <c r="O14" s="469" t="b">
        <f>IF(C14="PA-A",'Aspectos Ingl'!$F$7,IF(C14="PA-B",'Aspectos Ingl'!$H$7, IF(C14="PA-C",'Aspectos Ingl'!$J$7, IF(C14="PTC",'Aspectos Ingl'!$L$7))))</f>
        <v>0</v>
      </c>
      <c r="P14" s="469">
        <f t="shared" si="2"/>
        <v>0</v>
      </c>
      <c r="Q14" s="436"/>
      <c r="R14" s="472" t="b">
        <f>IF(C14="PA-A",'Aspectos Ingl'!$F$8,IF(C14="PA-B",'Aspectos Ingl'!$H$8, IF(C14="PA-C",'Aspectos Ingl'!$J$8, IF(C14="PTC",'Aspectos Ingl'!$L$8))))</f>
        <v>0</v>
      </c>
      <c r="S14" s="472">
        <f t="shared" si="3"/>
        <v>0</v>
      </c>
      <c r="T14" s="438"/>
      <c r="U14" s="478" t="b">
        <f>IF(C14="PA-A",'Aspectos Ingl'!$F$9,IF(C14="PA-B",'Aspectos Ingl'!$H$9, IF(C14="PA-C",'Aspectos Ingl'!$J$9, IF(C14="PTC",'Aspectos Ingl'!$L$9))))</f>
        <v>0</v>
      </c>
      <c r="V14" s="478">
        <f t="shared" si="4"/>
        <v>0</v>
      </c>
      <c r="W14" s="481">
        <f t="shared" si="5"/>
        <v>0</v>
      </c>
      <c r="X14" s="523"/>
      <c r="Y14" s="721" t="b">
        <f>IF(C14="PA-A",'Aspectos Ingl'!$F$10,IF(C14="PA-B",'Aspectos Ingl'!$H$10, IF(C14="PA-C",'Aspectos Ingl'!$J$10, IF(C14="PTC",'Aspectos Ingl'!$L$10))))</f>
        <v>0</v>
      </c>
      <c r="Z14" s="721">
        <f t="shared" si="6"/>
        <v>0</v>
      </c>
      <c r="AA14" s="487">
        <f t="shared" si="7"/>
        <v>0</v>
      </c>
      <c r="AB14" s="441"/>
      <c r="AC14" s="469" t="b">
        <f>IF(C14="PA-A",'Aspectos Ingl'!$F$11,IF(C14="PA-B",'Aspectos Ingl'!$H$11, IF(C14="PA-C",'Aspectos Ingl'!$J$11, IF(C14="PTC",'Aspectos Ingl'!$L$11))))</f>
        <v>0</v>
      </c>
      <c r="AD14" s="490">
        <f t="shared" si="8"/>
        <v>0</v>
      </c>
      <c r="AE14" s="442"/>
      <c r="AF14" s="493" t="b">
        <f>IF(C14="PA-A",'Aspectos Ingl'!$F$12,IF(C14="PA-B",'Aspectos Ingl'!$H$12, IF(C14="PA-C",'Aspectos Ingl'!$J$12, IF(C14="PTC",'Aspectos Ingl'!$L$12))))</f>
        <v>0</v>
      </c>
      <c r="AG14" s="493">
        <f t="shared" si="9"/>
        <v>0</v>
      </c>
      <c r="AH14" s="443"/>
      <c r="AI14" s="496" t="b">
        <f>IF(C14="PA-A",'Aspectos Ingl'!$F$13,IF(C14="PA-B",'Aspectos Ingl'!$H$13, IF(C14="PA-C",'Aspectos Ingl'!$J$13, IF(C14="PTC",'Aspectos Ingl'!$L$13))))</f>
        <v>0</v>
      </c>
      <c r="AJ14" s="496">
        <f t="shared" si="10"/>
        <v>0</v>
      </c>
      <c r="AK14" s="445"/>
      <c r="AL14" s="502" t="b">
        <f>IF(C14="PA-A",'Aspectos Ingl'!$F$14,IF(C14="PA-B",'Aspectos Ingl'!$H$14, IF(C14="PA-C",'Aspectos Ingl'!$J$14, IF(C14="PTC",'Aspectos Ingl'!$L$14))))</f>
        <v>0</v>
      </c>
      <c r="AM14" s="502">
        <f t="shared" si="11"/>
        <v>0</v>
      </c>
      <c r="AN14" s="445"/>
      <c r="AO14" s="502" t="b">
        <f>IF(C14="PA-A",'Aspectos Ingl'!$F$15,IF(C14="PA-B",'Aspectos Ingl'!$H$15, IF(C14="PA-C",'Aspectos Ingl'!$J$15, IF(C14="PTC",'Aspectos Ingl'!$L$15))))</f>
        <v>0</v>
      </c>
      <c r="AP14" s="502">
        <f t="shared" si="12"/>
        <v>0</v>
      </c>
      <c r="AQ14" s="445"/>
      <c r="AR14" s="502" t="b">
        <f>IF(C14="PA-A",'Aspectos Ingl'!$F$16,IF(C14="PA-B",'Aspectos Ingl'!$H$16, IF(C14="PA-C",'Aspectos Ingl'!$J$16, IF(C14="PTC",'Aspectos Ingl'!$L$16))))</f>
        <v>0</v>
      </c>
      <c r="AS14" s="502">
        <f t="shared" si="13"/>
        <v>0</v>
      </c>
      <c r="AT14" s="445"/>
      <c r="AU14" s="502" t="b">
        <f>IF(C14="PA-A",'Aspectos Ingl'!$F$17,IF(C14="PA-B",'Aspectos Ingl'!$H$17, IF(C14="PA-C",'Aspectos Ingl'!$J$17, IF(C14="PTC",'Aspectos Ingl'!$L$17))))</f>
        <v>0</v>
      </c>
      <c r="AV14" s="502">
        <f t="shared" si="14"/>
        <v>0</v>
      </c>
      <c r="AW14" s="446"/>
      <c r="AX14" s="505" t="b">
        <f>IF(C14="PA-A",'Aspectos Ingl'!$F$18,IF(C14="PA-B",'Aspectos Ingl'!$H$18, IF(C14="PA-C",'Aspectos Ingl'!$J$18, IF(C14="PTC",'Aspectos Ingl'!$L$18))))</f>
        <v>0</v>
      </c>
      <c r="AY14" s="505">
        <f t="shared" si="15"/>
        <v>0</v>
      </c>
      <c r="AZ14" s="509">
        <f t="shared" si="16"/>
        <v>0</v>
      </c>
      <c r="BA14" s="510">
        <f t="shared" si="17"/>
        <v>0</v>
      </c>
      <c r="BB14" s="428"/>
      <c r="BC14" s="447"/>
    </row>
    <row r="15" spans="1:71" s="383" customFormat="1" ht="12.75" customHeight="1" x14ac:dyDescent="0.2">
      <c r="A15" s="430">
        <v>5</v>
      </c>
      <c r="B15" s="431"/>
      <c r="C15" s="432"/>
      <c r="D15" s="434"/>
      <c r="E15" s="435"/>
      <c r="F15" s="435"/>
      <c r="G15" s="435"/>
      <c r="H15" s="469" t="b">
        <f>IF(C15="PA-A",'Aspectos Ingl'!$F$5,IF(C15="PA-B",'Aspectos Ingl'!$H$5, IF(C15="PA-C",'Aspectos Ingl'!$J$5, IF(C15="PTC",'Aspectos Ingl'!$L$5))))</f>
        <v>0</v>
      </c>
      <c r="I15" s="469">
        <f t="shared" si="0"/>
        <v>0</v>
      </c>
      <c r="J15" s="435"/>
      <c r="K15" s="435"/>
      <c r="L15" s="469" t="b">
        <f>IF(C15="PA-A",'Aspectos Ingl'!$F$6,IF(C15="PA-B",'Aspectos Ingl'!$H$6, IF(C15="PA-C",'Aspectos Ingl'!$J$6, IF(C15="PTC",'Aspectos Ingl'!$L$6))))</f>
        <v>0</v>
      </c>
      <c r="M15" s="469">
        <f t="shared" si="1"/>
        <v>0</v>
      </c>
      <c r="N15" s="436"/>
      <c r="O15" s="469" t="b">
        <f>IF(C15="PA-A",'Aspectos Ingl'!$F$7,IF(C15="PA-B",'Aspectos Ingl'!$H$7, IF(C15="PA-C",'Aspectos Ingl'!$J$7, IF(C15="PTC",'Aspectos Ingl'!$L$7))))</f>
        <v>0</v>
      </c>
      <c r="P15" s="469">
        <f t="shared" si="2"/>
        <v>0</v>
      </c>
      <c r="Q15" s="436"/>
      <c r="R15" s="472" t="b">
        <f>IF(C15="PA-A",'Aspectos Ingl'!$F$8,IF(C15="PA-B",'Aspectos Ingl'!$H$8, IF(C15="PA-C",'Aspectos Ingl'!$J$8, IF(C15="PTC",'Aspectos Ingl'!$L$8))))</f>
        <v>0</v>
      </c>
      <c r="S15" s="472">
        <f t="shared" si="3"/>
        <v>0</v>
      </c>
      <c r="T15" s="438"/>
      <c r="U15" s="478" t="b">
        <f>IF(C15="PA-A",'Aspectos Ingl'!$F$9,IF(C15="PA-B",'Aspectos Ingl'!$H$9, IF(C15="PA-C",'Aspectos Ingl'!$J$9, IF(C15="PTC",'Aspectos Ingl'!$L$9))))</f>
        <v>0</v>
      </c>
      <c r="V15" s="478">
        <f t="shared" si="4"/>
        <v>0</v>
      </c>
      <c r="W15" s="481">
        <f t="shared" si="5"/>
        <v>0</v>
      </c>
      <c r="X15" s="523"/>
      <c r="Y15" s="721" t="b">
        <f>IF(C15="PA-A",'Aspectos Ingl'!$F$10,IF(C15="PA-B",'Aspectos Ingl'!$H$10, IF(C15="PA-C",'Aspectos Ingl'!$J$10, IF(C15="PTC",'Aspectos Ingl'!$L$10))))</f>
        <v>0</v>
      </c>
      <c r="Z15" s="721">
        <f t="shared" si="6"/>
        <v>0</v>
      </c>
      <c r="AA15" s="487">
        <f t="shared" si="7"/>
        <v>0</v>
      </c>
      <c r="AB15" s="441"/>
      <c r="AC15" s="469" t="b">
        <f>IF(C15="PA-A",'Aspectos Ingl'!$F$11,IF(C15="PA-B",'Aspectos Ingl'!$H$11, IF(C15="PA-C",'Aspectos Ingl'!$J$11, IF(C15="PTC",'Aspectos Ingl'!$L$11))))</f>
        <v>0</v>
      </c>
      <c r="AD15" s="490">
        <f t="shared" si="8"/>
        <v>0</v>
      </c>
      <c r="AE15" s="442"/>
      <c r="AF15" s="493" t="b">
        <f>IF(C15="PA-A",'Aspectos Ingl'!$F$12,IF(C15="PA-B",'Aspectos Ingl'!$H$12, IF(C15="PA-C",'Aspectos Ingl'!$J$12, IF(C15="PTC",'Aspectos Ingl'!$L$12))))</f>
        <v>0</v>
      </c>
      <c r="AG15" s="493">
        <f t="shared" si="9"/>
        <v>0</v>
      </c>
      <c r="AH15" s="443"/>
      <c r="AI15" s="496" t="b">
        <f>IF(C15="PA-A",'Aspectos Ingl'!$F$13,IF(C15="PA-B",'Aspectos Ingl'!$H$13, IF(C15="PA-C",'Aspectos Ingl'!$J$13, IF(C15="PTC",'Aspectos Ingl'!$L$13))))</f>
        <v>0</v>
      </c>
      <c r="AJ15" s="496">
        <f t="shared" si="10"/>
        <v>0</v>
      </c>
      <c r="AK15" s="445"/>
      <c r="AL15" s="502" t="b">
        <f>IF(C15="PA-A",'Aspectos Ingl'!$F$14,IF(C15="PA-B",'Aspectos Ingl'!$H$14, IF(C15="PA-C",'Aspectos Ingl'!$J$14, IF(C15="PTC",'Aspectos Ingl'!$L$14))))</f>
        <v>0</v>
      </c>
      <c r="AM15" s="502">
        <f t="shared" si="11"/>
        <v>0</v>
      </c>
      <c r="AN15" s="445"/>
      <c r="AO15" s="502" t="b">
        <f>IF(C15="PA-A",'Aspectos Ingl'!$F$15,IF(C15="PA-B",'Aspectos Ingl'!$H$15, IF(C15="PA-C",'Aspectos Ingl'!$J$15, IF(C15="PTC",'Aspectos Ingl'!$L$15))))</f>
        <v>0</v>
      </c>
      <c r="AP15" s="502">
        <f t="shared" si="12"/>
        <v>0</v>
      </c>
      <c r="AQ15" s="445"/>
      <c r="AR15" s="502" t="b">
        <f>IF(C15="PA-A",'Aspectos Ingl'!$F$16,IF(C15="PA-B",'Aspectos Ingl'!$H$16, IF(C15="PA-C",'Aspectos Ingl'!$J$16, IF(C15="PTC",'Aspectos Ingl'!$L$16))))</f>
        <v>0</v>
      </c>
      <c r="AS15" s="502">
        <f t="shared" si="13"/>
        <v>0</v>
      </c>
      <c r="AT15" s="445"/>
      <c r="AU15" s="502" t="b">
        <f>IF(C15="PA-A",'Aspectos Ingl'!$F$17,IF(C15="PA-B",'Aspectos Ingl'!$H$17, IF(C15="PA-C",'Aspectos Ingl'!$J$17, IF(C15="PTC",'Aspectos Ingl'!$L$17))))</f>
        <v>0</v>
      </c>
      <c r="AV15" s="502">
        <f t="shared" si="14"/>
        <v>0</v>
      </c>
      <c r="AW15" s="446"/>
      <c r="AX15" s="505" t="b">
        <f>IF(C15="PA-A",'Aspectos Ingl'!$F$18,IF(C15="PA-B",'Aspectos Ingl'!$H$18, IF(C15="PA-C",'Aspectos Ingl'!$J$18, IF(C15="PTC",'Aspectos Ingl'!$L$18))))</f>
        <v>0</v>
      </c>
      <c r="AY15" s="505">
        <f t="shared" si="15"/>
        <v>0</v>
      </c>
      <c r="AZ15" s="509">
        <f t="shared" si="16"/>
        <v>0</v>
      </c>
      <c r="BA15" s="510">
        <f t="shared" si="17"/>
        <v>0</v>
      </c>
      <c r="BB15" s="428"/>
      <c r="BC15" s="447"/>
    </row>
    <row r="16" spans="1:71" s="383" customFormat="1" ht="14.25" customHeight="1" x14ac:dyDescent="0.2">
      <c r="A16" s="430">
        <v>6</v>
      </c>
      <c r="B16" s="431"/>
      <c r="C16" s="432"/>
      <c r="D16" s="434"/>
      <c r="E16" s="435"/>
      <c r="F16" s="435"/>
      <c r="G16" s="435"/>
      <c r="H16" s="469" t="b">
        <f>IF(C16="PA-A",'Aspectos Ingl'!$F$5,IF(C16="PA-B",'Aspectos Ingl'!$H$5, IF(C16="PA-C",'Aspectos Ingl'!$J$5, IF(C16="PTC",'Aspectos Ingl'!$L$5))))</f>
        <v>0</v>
      </c>
      <c r="I16" s="469">
        <f t="shared" si="0"/>
        <v>0</v>
      </c>
      <c r="J16" s="435"/>
      <c r="K16" s="435"/>
      <c r="L16" s="469" t="b">
        <f>IF(C16="PA-A",'Aspectos Ingl'!$F$6,IF(C16="PA-B",'Aspectos Ingl'!$H$6, IF(C16="PA-C",'Aspectos Ingl'!$J$6, IF(C16="PTC",'Aspectos Ingl'!$L$6))))</f>
        <v>0</v>
      </c>
      <c r="M16" s="469">
        <f t="shared" si="1"/>
        <v>0</v>
      </c>
      <c r="N16" s="436"/>
      <c r="O16" s="469" t="b">
        <f>IF(C16="PA-A",'Aspectos Ingl'!$F$7,IF(C16="PA-B",'Aspectos Ingl'!$H$7, IF(C16="PA-C",'Aspectos Ingl'!$J$7, IF(C16="PTC",'Aspectos Ingl'!$L$7))))</f>
        <v>0</v>
      </c>
      <c r="P16" s="469">
        <f t="shared" si="2"/>
        <v>0</v>
      </c>
      <c r="Q16" s="436"/>
      <c r="R16" s="472" t="b">
        <f>IF(C16="PA-A",'Aspectos Ingl'!$F$8,IF(C16="PA-B",'Aspectos Ingl'!$H$8, IF(C16="PA-C",'Aspectos Ingl'!$J$8, IF(C16="PTC",'Aspectos Ingl'!$L$8))))</f>
        <v>0</v>
      </c>
      <c r="S16" s="472">
        <f t="shared" si="3"/>
        <v>0</v>
      </c>
      <c r="T16" s="438"/>
      <c r="U16" s="478" t="b">
        <f>IF(C16="PA-A",'Aspectos Ingl'!$F$9,IF(C16="PA-B",'Aspectos Ingl'!$H$9, IF(C16="PA-C",'Aspectos Ingl'!$J$9, IF(C16="PTC",'Aspectos Ingl'!$L$9))))</f>
        <v>0</v>
      </c>
      <c r="V16" s="478">
        <f t="shared" si="4"/>
        <v>0</v>
      </c>
      <c r="W16" s="481">
        <f t="shared" si="5"/>
        <v>0</v>
      </c>
      <c r="X16" s="523"/>
      <c r="Y16" s="721" t="b">
        <f>IF(C16="PA-A",'Aspectos Ingl'!$F$10,IF(C16="PA-B",'Aspectos Ingl'!$H$10, IF(C16="PA-C",'Aspectos Ingl'!$J$10, IF(C16="PTC",'Aspectos Ingl'!$L$10))))</f>
        <v>0</v>
      </c>
      <c r="Z16" s="721">
        <f t="shared" si="6"/>
        <v>0</v>
      </c>
      <c r="AA16" s="487">
        <f t="shared" si="7"/>
        <v>0</v>
      </c>
      <c r="AB16" s="441"/>
      <c r="AC16" s="469" t="b">
        <f>IF(C16="PA-A",'Aspectos Ingl'!$F$11,IF(C16="PA-B",'Aspectos Ingl'!$H$11, IF(C16="PA-C",'Aspectos Ingl'!$J$11, IF(C16="PTC",'Aspectos Ingl'!$L$11))))</f>
        <v>0</v>
      </c>
      <c r="AD16" s="490">
        <f t="shared" si="8"/>
        <v>0</v>
      </c>
      <c r="AE16" s="442"/>
      <c r="AF16" s="493" t="b">
        <f>IF(C16="PA-A",'Aspectos Ingl'!$F$12,IF(C16="PA-B",'Aspectos Ingl'!$H$12, IF(C16="PA-C",'Aspectos Ingl'!$J$12, IF(C16="PTC",'Aspectos Ingl'!$L$12))))</f>
        <v>0</v>
      </c>
      <c r="AG16" s="493">
        <f t="shared" si="9"/>
        <v>0</v>
      </c>
      <c r="AH16" s="443"/>
      <c r="AI16" s="496" t="b">
        <f>IF(C16="PA-A",'Aspectos Ingl'!$F$13,IF(C16="PA-B",'Aspectos Ingl'!$H$13, IF(C16="PA-C",'Aspectos Ingl'!$J$13, IF(C16="PTC",'Aspectos Ingl'!$L$13))))</f>
        <v>0</v>
      </c>
      <c r="AJ16" s="496">
        <f t="shared" si="10"/>
        <v>0</v>
      </c>
      <c r="AK16" s="445"/>
      <c r="AL16" s="502" t="b">
        <f>IF(C16="PA-A",'Aspectos Ingl'!$F$14,IF(C16="PA-B",'Aspectos Ingl'!$H$14, IF(C16="PA-C",'Aspectos Ingl'!$J$14, IF(C16="PTC",'Aspectos Ingl'!$L$14))))</f>
        <v>0</v>
      </c>
      <c r="AM16" s="502">
        <f t="shared" si="11"/>
        <v>0</v>
      </c>
      <c r="AN16" s="445"/>
      <c r="AO16" s="502" t="b">
        <f>IF(C16="PA-A",'Aspectos Ingl'!$F$15,IF(C16="PA-B",'Aspectos Ingl'!$H$15, IF(C16="PA-C",'Aspectos Ingl'!$J$15, IF(C16="PTC",'Aspectos Ingl'!$L$15))))</f>
        <v>0</v>
      </c>
      <c r="AP16" s="502">
        <f t="shared" si="12"/>
        <v>0</v>
      </c>
      <c r="AQ16" s="445"/>
      <c r="AR16" s="502" t="b">
        <f>IF(C16="PA-A",'Aspectos Ingl'!$F$16,IF(C16="PA-B",'Aspectos Ingl'!$H$16, IF(C16="PA-C",'Aspectos Ingl'!$J$16, IF(C16="PTC",'Aspectos Ingl'!$L$16))))</f>
        <v>0</v>
      </c>
      <c r="AS16" s="502">
        <f t="shared" si="13"/>
        <v>0</v>
      </c>
      <c r="AT16" s="445"/>
      <c r="AU16" s="502" t="b">
        <f>IF(C16="PA-A",'Aspectos Ingl'!$F$17,IF(C16="PA-B",'Aspectos Ingl'!$H$17, IF(C16="PA-C",'Aspectos Ingl'!$J$17, IF(C16="PTC",'Aspectos Ingl'!$L$17))))</f>
        <v>0</v>
      </c>
      <c r="AV16" s="502">
        <f t="shared" si="14"/>
        <v>0</v>
      </c>
      <c r="AW16" s="446"/>
      <c r="AX16" s="505" t="b">
        <f>IF(C16="PA-A",'Aspectos Ingl'!$F$18,IF(C16="PA-B",'Aspectos Ingl'!$H$18, IF(C16="PA-C",'Aspectos Ingl'!$J$18, IF(C16="PTC",'Aspectos Ingl'!$L$18))))</f>
        <v>0</v>
      </c>
      <c r="AY16" s="505">
        <f t="shared" si="15"/>
        <v>0</v>
      </c>
      <c r="AZ16" s="509">
        <f t="shared" si="16"/>
        <v>0</v>
      </c>
      <c r="BA16" s="510">
        <f t="shared" si="17"/>
        <v>0</v>
      </c>
      <c r="BB16" s="428"/>
      <c r="BC16" s="447"/>
    </row>
    <row r="17" spans="1:55" s="383" customFormat="1" ht="12.75" customHeight="1" x14ac:dyDescent="0.2">
      <c r="A17" s="430">
        <v>7</v>
      </c>
      <c r="B17" s="431"/>
      <c r="C17" s="432"/>
      <c r="D17" s="434"/>
      <c r="E17" s="435"/>
      <c r="F17" s="435"/>
      <c r="G17" s="435"/>
      <c r="H17" s="469" t="b">
        <f>IF(C17="PA-A",'Aspectos Ingl'!$F$5,IF(C17="PA-B",'Aspectos Ingl'!$H$5, IF(C17="PA-C",'Aspectos Ingl'!$J$5, IF(C17="PTC",'Aspectos Ingl'!$L$5))))</f>
        <v>0</v>
      </c>
      <c r="I17" s="469">
        <f t="shared" si="0"/>
        <v>0</v>
      </c>
      <c r="J17" s="435"/>
      <c r="K17" s="435"/>
      <c r="L17" s="469" t="b">
        <f>IF(C17="PA-A",'Aspectos Ingl'!$F$6,IF(C17="PA-B",'Aspectos Ingl'!$H$6, IF(C17="PA-C",'Aspectos Ingl'!$J$6, IF(C17="PTC",'Aspectos Ingl'!$L$6))))</f>
        <v>0</v>
      </c>
      <c r="M17" s="469">
        <f t="shared" si="1"/>
        <v>0</v>
      </c>
      <c r="N17" s="436"/>
      <c r="O17" s="469" t="b">
        <f>IF(C17="PA-A",'Aspectos Ingl'!$F$7,IF(C17="PA-B",'Aspectos Ingl'!$H$7, IF(C17="PA-C",'Aspectos Ingl'!$J$7, IF(C17="PTC",'Aspectos Ingl'!$L$7))))</f>
        <v>0</v>
      </c>
      <c r="P17" s="469">
        <f t="shared" si="2"/>
        <v>0</v>
      </c>
      <c r="Q17" s="436"/>
      <c r="R17" s="472" t="b">
        <f>IF(C17="PA-A",'Aspectos Ingl'!$F$8,IF(C17="PA-B",'Aspectos Ingl'!$H$8, IF(C17="PA-C",'Aspectos Ingl'!$J$8, IF(C17="PTC",'Aspectos Ingl'!$L$8))))</f>
        <v>0</v>
      </c>
      <c r="S17" s="472">
        <f t="shared" si="3"/>
        <v>0</v>
      </c>
      <c r="T17" s="438"/>
      <c r="U17" s="478" t="b">
        <f>IF(C17="PA-A",'Aspectos Ingl'!$F$9,IF(C17="PA-B",'Aspectos Ingl'!$H$9, IF(C17="PA-C",'Aspectos Ingl'!$J$9, IF(C17="PTC",'Aspectos Ingl'!$L$9))))</f>
        <v>0</v>
      </c>
      <c r="V17" s="478">
        <f t="shared" si="4"/>
        <v>0</v>
      </c>
      <c r="W17" s="481">
        <f t="shared" si="5"/>
        <v>0</v>
      </c>
      <c r="X17" s="523"/>
      <c r="Y17" s="721" t="b">
        <f>IF(C17="PA-A",'Aspectos Ingl'!$F$10,IF(C17="PA-B",'Aspectos Ingl'!$H$10, IF(C17="PA-C",'Aspectos Ingl'!$J$10, IF(C17="PTC",'Aspectos Ingl'!$L$10))))</f>
        <v>0</v>
      </c>
      <c r="Z17" s="721">
        <f t="shared" si="6"/>
        <v>0</v>
      </c>
      <c r="AA17" s="487">
        <f t="shared" si="7"/>
        <v>0</v>
      </c>
      <c r="AB17" s="441"/>
      <c r="AC17" s="469" t="b">
        <f>IF(C17="PA-A",'Aspectos Ingl'!$F$11,IF(C17="PA-B",'Aspectos Ingl'!$H$11, IF(C17="PA-C",'Aspectos Ingl'!$J$11, IF(C17="PTC",'Aspectos Ingl'!$L$11))))</f>
        <v>0</v>
      </c>
      <c r="AD17" s="490">
        <f t="shared" si="8"/>
        <v>0</v>
      </c>
      <c r="AE17" s="442"/>
      <c r="AF17" s="493" t="b">
        <f>IF(C17="PA-A",'Aspectos Ingl'!$F$12,IF(C17="PA-B",'Aspectos Ingl'!$H$12, IF(C17="PA-C",'Aspectos Ingl'!$J$12, IF(C17="PTC",'Aspectos Ingl'!$L$12))))</f>
        <v>0</v>
      </c>
      <c r="AG17" s="493">
        <f t="shared" si="9"/>
        <v>0</v>
      </c>
      <c r="AH17" s="443"/>
      <c r="AI17" s="496" t="b">
        <f>IF(C17="PA-A",'Aspectos Ingl'!$F$13,IF(C17="PA-B",'Aspectos Ingl'!$H$13, IF(C17="PA-C",'Aspectos Ingl'!$J$13, IF(C17="PTC",'Aspectos Ingl'!$L$13))))</f>
        <v>0</v>
      </c>
      <c r="AJ17" s="496">
        <f t="shared" si="10"/>
        <v>0</v>
      </c>
      <c r="AK17" s="445"/>
      <c r="AL17" s="502" t="b">
        <f>IF(C17="PA-A",'Aspectos Ingl'!$F$14,IF(C17="PA-B",'Aspectos Ingl'!$H$14, IF(C17="PA-C",'Aspectos Ingl'!$J$14, IF(C17="PTC",'Aspectos Ingl'!$L$14))))</f>
        <v>0</v>
      </c>
      <c r="AM17" s="502">
        <f t="shared" si="11"/>
        <v>0</v>
      </c>
      <c r="AN17" s="445"/>
      <c r="AO17" s="502" t="b">
        <f>IF(C17="PA-A",'Aspectos Ingl'!$F$15,IF(C17="PA-B",'Aspectos Ingl'!$H$15, IF(C17="PA-C",'Aspectos Ingl'!$J$15, IF(C17="PTC",'Aspectos Ingl'!$L$15))))</f>
        <v>0</v>
      </c>
      <c r="AP17" s="502">
        <f t="shared" si="12"/>
        <v>0</v>
      </c>
      <c r="AQ17" s="445"/>
      <c r="AR17" s="502" t="b">
        <f>IF(C17="PA-A",'Aspectos Ingl'!$F$16,IF(C17="PA-B",'Aspectos Ingl'!$H$16, IF(C17="PA-C",'Aspectos Ingl'!$J$16, IF(C17="PTC",'Aspectos Ingl'!$L$16))))</f>
        <v>0</v>
      </c>
      <c r="AS17" s="502">
        <f t="shared" si="13"/>
        <v>0</v>
      </c>
      <c r="AT17" s="445"/>
      <c r="AU17" s="502" t="b">
        <f>IF(C17="PA-A",'Aspectos Ingl'!$F$17,IF(C17="PA-B",'Aspectos Ingl'!$H$17, IF(C17="PA-C",'Aspectos Ingl'!$J$17, IF(C17="PTC",'Aspectos Ingl'!$L$17))))</f>
        <v>0</v>
      </c>
      <c r="AV17" s="502">
        <f t="shared" si="14"/>
        <v>0</v>
      </c>
      <c r="AW17" s="446"/>
      <c r="AX17" s="505" t="b">
        <f>IF(C17="PA-A",'Aspectos Ingl'!$F$18,IF(C17="PA-B",'Aspectos Ingl'!$H$18, IF(C17="PA-C",'Aspectos Ingl'!$J$18, IF(C17="PTC",'Aspectos Ingl'!$L$18))))</f>
        <v>0</v>
      </c>
      <c r="AY17" s="505">
        <f t="shared" si="15"/>
        <v>0</v>
      </c>
      <c r="AZ17" s="509">
        <f t="shared" si="16"/>
        <v>0</v>
      </c>
      <c r="BA17" s="510">
        <f t="shared" si="17"/>
        <v>0</v>
      </c>
      <c r="BB17" s="428"/>
      <c r="BC17" s="447"/>
    </row>
    <row r="18" spans="1:55" s="383" customFormat="1" ht="12.75" customHeight="1" x14ac:dyDescent="0.2">
      <c r="A18" s="430">
        <v>8</v>
      </c>
      <c r="B18" s="431"/>
      <c r="C18" s="432"/>
      <c r="D18" s="434"/>
      <c r="E18" s="435"/>
      <c r="F18" s="435"/>
      <c r="G18" s="435"/>
      <c r="H18" s="469" t="b">
        <f>IF(C18="PA-A",'Aspectos Ingl'!$F$5,IF(C18="PA-B",'Aspectos Ingl'!$H$5, IF(C18="PA-C",'Aspectos Ingl'!$J$5, IF(C18="PTC",'Aspectos Ingl'!$L$5))))</f>
        <v>0</v>
      </c>
      <c r="I18" s="469">
        <f t="shared" si="0"/>
        <v>0</v>
      </c>
      <c r="J18" s="435"/>
      <c r="K18" s="435"/>
      <c r="L18" s="469" t="b">
        <f>IF(C18="PA-A",'Aspectos Ingl'!$F$6,IF(C18="PA-B",'Aspectos Ingl'!$H$6, IF(C18="PA-C",'Aspectos Ingl'!$J$6, IF(C18="PTC",'Aspectos Ingl'!$L$6))))</f>
        <v>0</v>
      </c>
      <c r="M18" s="469">
        <f t="shared" si="1"/>
        <v>0</v>
      </c>
      <c r="N18" s="436"/>
      <c r="O18" s="469" t="b">
        <f>IF(C18="PA-A",'Aspectos Ingl'!$F$7,IF(C18="PA-B",'Aspectos Ingl'!$H$7, IF(C18="PA-C",'Aspectos Ingl'!$J$7, IF(C18="PTC",'Aspectos Ingl'!$L$7))))</f>
        <v>0</v>
      </c>
      <c r="P18" s="469">
        <f t="shared" si="2"/>
        <v>0</v>
      </c>
      <c r="Q18" s="436"/>
      <c r="R18" s="472" t="b">
        <f>IF(C18="PA-A",'Aspectos Ingl'!$F$8,IF(C18="PA-B",'Aspectos Ingl'!$H$8, IF(C18="PA-C",'Aspectos Ingl'!$J$8, IF(C18="PTC",'Aspectos Ingl'!$L$8))))</f>
        <v>0</v>
      </c>
      <c r="S18" s="472">
        <f t="shared" si="3"/>
        <v>0</v>
      </c>
      <c r="T18" s="438"/>
      <c r="U18" s="478" t="b">
        <f>IF(C18="PA-A",'Aspectos Ingl'!$F$9,IF(C18="PA-B",'Aspectos Ingl'!$H$9, IF(C18="PA-C",'Aspectos Ingl'!$J$9, IF(C18="PTC",'Aspectos Ingl'!$L$9))))</f>
        <v>0</v>
      </c>
      <c r="V18" s="478">
        <f t="shared" si="4"/>
        <v>0</v>
      </c>
      <c r="W18" s="481">
        <f t="shared" si="5"/>
        <v>0</v>
      </c>
      <c r="X18" s="523"/>
      <c r="Y18" s="721" t="b">
        <f>IF(C18="PA-A",'Aspectos Ingl'!$F$10,IF(C18="PA-B",'Aspectos Ingl'!$H$10, IF(C18="PA-C",'Aspectos Ingl'!$J$10, IF(C18="PTC",'Aspectos Ingl'!$L$10))))</f>
        <v>0</v>
      </c>
      <c r="Z18" s="721">
        <f t="shared" si="6"/>
        <v>0</v>
      </c>
      <c r="AA18" s="487">
        <f t="shared" si="7"/>
        <v>0</v>
      </c>
      <c r="AB18" s="441"/>
      <c r="AC18" s="469" t="b">
        <f>IF(C18="PA-A",'Aspectos Ingl'!$F$11,IF(C18="PA-B",'Aspectos Ingl'!$H$11, IF(C18="PA-C",'Aspectos Ingl'!$J$11, IF(C18="PTC",'Aspectos Ingl'!$L$11))))</f>
        <v>0</v>
      </c>
      <c r="AD18" s="490">
        <f t="shared" si="8"/>
        <v>0</v>
      </c>
      <c r="AE18" s="442"/>
      <c r="AF18" s="493" t="b">
        <f>IF(C18="PA-A",'Aspectos Ingl'!$F$12,IF(C18="PA-B",'Aspectos Ingl'!$H$12, IF(C18="PA-C",'Aspectos Ingl'!$J$12, IF(C18="PTC",'Aspectos Ingl'!$L$12))))</f>
        <v>0</v>
      </c>
      <c r="AG18" s="493">
        <f t="shared" si="9"/>
        <v>0</v>
      </c>
      <c r="AH18" s="443"/>
      <c r="AI18" s="496" t="b">
        <f>IF(C18="PA-A",'Aspectos Ingl'!$F$13,IF(C18="PA-B",'Aspectos Ingl'!$H$13, IF(C18="PA-C",'Aspectos Ingl'!$J$13, IF(C18="PTC",'Aspectos Ingl'!$L$13))))</f>
        <v>0</v>
      </c>
      <c r="AJ18" s="496">
        <f t="shared" si="10"/>
        <v>0</v>
      </c>
      <c r="AK18" s="445"/>
      <c r="AL18" s="502" t="b">
        <f>IF(C18="PA-A",'Aspectos Ingl'!$F$14,IF(C18="PA-B",'Aspectos Ingl'!$H$14, IF(C18="PA-C",'Aspectos Ingl'!$J$14, IF(C18="PTC",'Aspectos Ingl'!$L$14))))</f>
        <v>0</v>
      </c>
      <c r="AM18" s="502">
        <f t="shared" si="11"/>
        <v>0</v>
      </c>
      <c r="AN18" s="445"/>
      <c r="AO18" s="502" t="b">
        <f>IF(C18="PA-A",'Aspectos Ingl'!$F$15,IF(C18="PA-B",'Aspectos Ingl'!$H$15, IF(C18="PA-C",'Aspectos Ingl'!$J$15, IF(C18="PTC",'Aspectos Ingl'!$L$15))))</f>
        <v>0</v>
      </c>
      <c r="AP18" s="502">
        <f t="shared" si="12"/>
        <v>0</v>
      </c>
      <c r="AQ18" s="445"/>
      <c r="AR18" s="502" t="b">
        <f>IF(C18="PA-A",'Aspectos Ingl'!$F$16,IF(C18="PA-B",'Aspectos Ingl'!$H$16, IF(C18="PA-C",'Aspectos Ingl'!$J$16, IF(C18="PTC",'Aspectos Ingl'!$L$16))))</f>
        <v>0</v>
      </c>
      <c r="AS18" s="502">
        <f t="shared" si="13"/>
        <v>0</v>
      </c>
      <c r="AT18" s="445"/>
      <c r="AU18" s="502" t="b">
        <f>IF(C18="PA-A",'Aspectos Ingl'!$F$17,IF(C18="PA-B",'Aspectos Ingl'!$H$17, IF(C18="PA-C",'Aspectos Ingl'!$J$17, IF(C18="PTC",'Aspectos Ingl'!$L$17))))</f>
        <v>0</v>
      </c>
      <c r="AV18" s="502">
        <f t="shared" si="14"/>
        <v>0</v>
      </c>
      <c r="AW18" s="446"/>
      <c r="AX18" s="505" t="b">
        <f>IF(C18="PA-A",'Aspectos Ingl'!$F$18,IF(C18="PA-B",'Aspectos Ingl'!$H$18, IF(C18="PA-C",'Aspectos Ingl'!$J$18, IF(C18="PTC",'Aspectos Ingl'!$L$18))))</f>
        <v>0</v>
      </c>
      <c r="AY18" s="505">
        <f t="shared" si="15"/>
        <v>0</v>
      </c>
      <c r="AZ18" s="509">
        <f t="shared" si="16"/>
        <v>0</v>
      </c>
      <c r="BA18" s="510">
        <f t="shared" si="17"/>
        <v>0</v>
      </c>
      <c r="BB18" s="428"/>
      <c r="BC18" s="447"/>
    </row>
    <row r="19" spans="1:55" s="383" customFormat="1" ht="12.75" customHeight="1" x14ac:dyDescent="0.2">
      <c r="A19" s="430">
        <v>9</v>
      </c>
      <c r="B19" s="431"/>
      <c r="C19" s="432"/>
      <c r="D19" s="434"/>
      <c r="E19" s="435"/>
      <c r="F19" s="435"/>
      <c r="G19" s="435"/>
      <c r="H19" s="469" t="b">
        <f>IF(C19="PA-A",'Aspectos Ingl'!$F$5,IF(C19="PA-B",'Aspectos Ingl'!$H$5, IF(C19="PA-C",'Aspectos Ingl'!$J$5, IF(C19="PTC",'Aspectos Ingl'!$L$5))))</f>
        <v>0</v>
      </c>
      <c r="I19" s="469">
        <f t="shared" si="0"/>
        <v>0</v>
      </c>
      <c r="J19" s="435"/>
      <c r="K19" s="435"/>
      <c r="L19" s="469" t="b">
        <f>IF(C19="PA-A",'Aspectos Ingl'!$F$6,IF(C19="PA-B",'Aspectos Ingl'!$H$6, IF(C19="PA-C",'Aspectos Ingl'!$J$6, IF(C19="PTC",'Aspectos Ingl'!$L$6))))</f>
        <v>0</v>
      </c>
      <c r="M19" s="469">
        <f t="shared" si="1"/>
        <v>0</v>
      </c>
      <c r="N19" s="436"/>
      <c r="O19" s="469" t="b">
        <f>IF(C19="PA-A",'Aspectos Ingl'!$F$7,IF(C19="PA-B",'Aspectos Ingl'!$H$7, IF(C19="PA-C",'Aspectos Ingl'!$J$7, IF(C19="PTC",'Aspectos Ingl'!$L$7))))</f>
        <v>0</v>
      </c>
      <c r="P19" s="469">
        <f t="shared" si="2"/>
        <v>0</v>
      </c>
      <c r="Q19" s="436"/>
      <c r="R19" s="472" t="b">
        <f>IF(C19="PA-A",'Aspectos Ingl'!$F$8,IF(C19="PA-B",'Aspectos Ingl'!$H$8, IF(C19="PA-C",'Aspectos Ingl'!$J$8, IF(C19="PTC",'Aspectos Ingl'!$L$8))))</f>
        <v>0</v>
      </c>
      <c r="S19" s="472">
        <f t="shared" si="3"/>
        <v>0</v>
      </c>
      <c r="T19" s="438"/>
      <c r="U19" s="478" t="b">
        <f>IF(C19="PA-A",'Aspectos Ingl'!$F$9,IF(C19="PA-B",'Aspectos Ingl'!$H$9, IF(C19="PA-C",'Aspectos Ingl'!$J$9, IF(C19="PTC",'Aspectos Ingl'!$L$9))))</f>
        <v>0</v>
      </c>
      <c r="V19" s="478">
        <f t="shared" si="4"/>
        <v>0</v>
      </c>
      <c r="W19" s="481">
        <f t="shared" si="5"/>
        <v>0</v>
      </c>
      <c r="X19" s="523"/>
      <c r="Y19" s="721" t="b">
        <f>IF(C19="PA-A",'Aspectos Ingl'!$F$10,IF(C19="PA-B",'Aspectos Ingl'!$H$10, IF(C19="PA-C",'Aspectos Ingl'!$J$10, IF(C19="PTC",'Aspectos Ingl'!$L$10))))</f>
        <v>0</v>
      </c>
      <c r="Z19" s="721">
        <f t="shared" si="6"/>
        <v>0</v>
      </c>
      <c r="AA19" s="487">
        <f t="shared" si="7"/>
        <v>0</v>
      </c>
      <c r="AB19" s="441"/>
      <c r="AC19" s="469" t="b">
        <f>IF(C19="PA-A",'Aspectos Ingl'!$F$11,IF(C19="PA-B",'Aspectos Ingl'!$H$11, IF(C19="PA-C",'Aspectos Ingl'!$J$11, IF(C19="PTC",'Aspectos Ingl'!$L$11))))</f>
        <v>0</v>
      </c>
      <c r="AD19" s="490">
        <f t="shared" si="8"/>
        <v>0</v>
      </c>
      <c r="AE19" s="442"/>
      <c r="AF19" s="493" t="b">
        <f>IF(C19="PA-A",'Aspectos Ingl'!$F$12,IF(C19="PA-B",'Aspectos Ingl'!$H$12, IF(C19="PA-C",'Aspectos Ingl'!$J$12, IF(C19="PTC",'Aspectos Ingl'!$L$12))))</f>
        <v>0</v>
      </c>
      <c r="AG19" s="493">
        <f t="shared" si="9"/>
        <v>0</v>
      </c>
      <c r="AH19" s="443"/>
      <c r="AI19" s="496" t="b">
        <f>IF(C19="PA-A",'Aspectos Ingl'!$F$13,IF(C19="PA-B",'Aspectos Ingl'!$H$13, IF(C19="PA-C",'Aspectos Ingl'!$J$13, IF(C19="PTC",'Aspectos Ingl'!$L$13))))</f>
        <v>0</v>
      </c>
      <c r="AJ19" s="496">
        <f t="shared" si="10"/>
        <v>0</v>
      </c>
      <c r="AK19" s="445"/>
      <c r="AL19" s="502" t="b">
        <f>IF(C19="PA-A",'Aspectos Ingl'!$F$14,IF(C19="PA-B",'Aspectos Ingl'!$H$14, IF(C19="PA-C",'Aspectos Ingl'!$J$14, IF(C19="PTC",'Aspectos Ingl'!$L$14))))</f>
        <v>0</v>
      </c>
      <c r="AM19" s="502">
        <f t="shared" si="11"/>
        <v>0</v>
      </c>
      <c r="AN19" s="445"/>
      <c r="AO19" s="502" t="b">
        <f>IF(C19="PA-A",'Aspectos Ingl'!$F$15,IF(C19="PA-B",'Aspectos Ingl'!$H$15, IF(C19="PA-C",'Aspectos Ingl'!$J$15, IF(C19="PTC",'Aspectos Ingl'!$L$15))))</f>
        <v>0</v>
      </c>
      <c r="AP19" s="502">
        <f t="shared" si="12"/>
        <v>0</v>
      </c>
      <c r="AQ19" s="445"/>
      <c r="AR19" s="502" t="b">
        <f>IF(C19="PA-A",'Aspectos Ingl'!$F$16,IF(C19="PA-B",'Aspectos Ingl'!$H$16, IF(C19="PA-C",'Aspectos Ingl'!$J$16, IF(C19="PTC",'Aspectos Ingl'!$L$16))))</f>
        <v>0</v>
      </c>
      <c r="AS19" s="502">
        <f t="shared" si="13"/>
        <v>0</v>
      </c>
      <c r="AT19" s="445"/>
      <c r="AU19" s="502" t="b">
        <f>IF(C19="PA-A",'Aspectos Ingl'!$F$17,IF(C19="PA-B",'Aspectos Ingl'!$H$17, IF(C19="PA-C",'Aspectos Ingl'!$J$17, IF(C19="PTC",'Aspectos Ingl'!$L$17))))</f>
        <v>0</v>
      </c>
      <c r="AV19" s="502">
        <f t="shared" si="14"/>
        <v>0</v>
      </c>
      <c r="AW19" s="446"/>
      <c r="AX19" s="505" t="b">
        <f>IF(C19="PA-A",'Aspectos Ingl'!$F$18,IF(C19="PA-B",'Aspectos Ingl'!$H$18, IF(C19="PA-C",'Aspectos Ingl'!$J$18, IF(C19="PTC",'Aspectos Ingl'!$L$18))))</f>
        <v>0</v>
      </c>
      <c r="AY19" s="505">
        <f t="shared" si="15"/>
        <v>0</v>
      </c>
      <c r="AZ19" s="509">
        <f t="shared" si="16"/>
        <v>0</v>
      </c>
      <c r="BA19" s="510">
        <f t="shared" si="17"/>
        <v>0</v>
      </c>
      <c r="BB19" s="428"/>
      <c r="BC19" s="447"/>
    </row>
    <row r="20" spans="1:55" s="383" customFormat="1" ht="12.75" customHeight="1" x14ac:dyDescent="0.2">
      <c r="A20" s="430">
        <v>10</v>
      </c>
      <c r="B20" s="431"/>
      <c r="C20" s="432"/>
      <c r="D20" s="434"/>
      <c r="E20" s="435"/>
      <c r="F20" s="435"/>
      <c r="G20" s="435"/>
      <c r="H20" s="469" t="b">
        <f>IF(C20="PA-A",'Aspectos Ingl'!$F$5,IF(C20="PA-B",'Aspectos Ingl'!$H$5, IF(C20="PA-C",'Aspectos Ingl'!$J$5, IF(C20="PTC",'Aspectos Ingl'!$L$5))))</f>
        <v>0</v>
      </c>
      <c r="I20" s="469">
        <f t="shared" si="0"/>
        <v>0</v>
      </c>
      <c r="J20" s="435"/>
      <c r="K20" s="435"/>
      <c r="L20" s="469" t="b">
        <f>IF(C20="PA-A",'Aspectos Ingl'!$F$6,IF(C20="PA-B",'Aspectos Ingl'!$H$6, IF(C20="PA-C",'Aspectos Ingl'!$J$6, IF(C20="PTC",'Aspectos Ingl'!$L$6))))</f>
        <v>0</v>
      </c>
      <c r="M20" s="469">
        <f t="shared" si="1"/>
        <v>0</v>
      </c>
      <c r="N20" s="436"/>
      <c r="O20" s="469" t="b">
        <f>IF(C20="PA-A",'Aspectos Ingl'!$F$7,IF(C20="PA-B",'Aspectos Ingl'!$H$7, IF(C20="PA-C",'Aspectos Ingl'!$J$7, IF(C20="PTC",'Aspectos Ingl'!$L$7))))</f>
        <v>0</v>
      </c>
      <c r="P20" s="469">
        <f t="shared" si="2"/>
        <v>0</v>
      </c>
      <c r="Q20" s="436"/>
      <c r="R20" s="472" t="b">
        <f>IF(C20="PA-A",'Aspectos Ingl'!$F$8,IF(C20="PA-B",'Aspectos Ingl'!$H$8, IF(C20="PA-C",'Aspectos Ingl'!$J$8, IF(C20="PTC",'Aspectos Ingl'!$L$8))))</f>
        <v>0</v>
      </c>
      <c r="S20" s="472">
        <f t="shared" si="3"/>
        <v>0</v>
      </c>
      <c r="T20" s="438"/>
      <c r="U20" s="478" t="b">
        <f>IF(C20="PA-A",'Aspectos Ingl'!$F$9,IF(C20="PA-B",'Aspectos Ingl'!$H$9, IF(C20="PA-C",'Aspectos Ingl'!$J$9, IF(C20="PTC",'Aspectos Ingl'!$L$9))))</f>
        <v>0</v>
      </c>
      <c r="V20" s="478">
        <f t="shared" si="4"/>
        <v>0</v>
      </c>
      <c r="W20" s="481">
        <f t="shared" si="5"/>
        <v>0</v>
      </c>
      <c r="X20" s="523"/>
      <c r="Y20" s="721" t="b">
        <f>IF(C20="PA-A",'Aspectos Ingl'!$F$10,IF(C20="PA-B",'Aspectos Ingl'!$H$10, IF(C20="PA-C",'Aspectos Ingl'!$J$10, IF(C20="PTC",'Aspectos Ingl'!$L$10))))</f>
        <v>0</v>
      </c>
      <c r="Z20" s="721">
        <f t="shared" si="6"/>
        <v>0</v>
      </c>
      <c r="AA20" s="487">
        <f t="shared" si="7"/>
        <v>0</v>
      </c>
      <c r="AB20" s="441"/>
      <c r="AC20" s="469" t="b">
        <f>IF(C20="PA-A",'Aspectos Ingl'!$F$11,IF(C20="PA-B",'Aspectos Ingl'!$H$11, IF(C20="PA-C",'Aspectos Ingl'!$J$11, IF(C20="PTC",'Aspectos Ingl'!$L$11))))</f>
        <v>0</v>
      </c>
      <c r="AD20" s="490">
        <f t="shared" si="8"/>
        <v>0</v>
      </c>
      <c r="AE20" s="442"/>
      <c r="AF20" s="493" t="b">
        <f>IF(C20="PA-A",'Aspectos Ingl'!$F$12,IF(C20="PA-B",'Aspectos Ingl'!$H$12, IF(C20="PA-C",'Aspectos Ingl'!$J$12, IF(C20="PTC",'Aspectos Ingl'!$L$12))))</f>
        <v>0</v>
      </c>
      <c r="AG20" s="493">
        <f t="shared" si="9"/>
        <v>0</v>
      </c>
      <c r="AH20" s="443"/>
      <c r="AI20" s="496" t="b">
        <f>IF(C20="PA-A",'Aspectos Ingl'!$F$13,IF(C20="PA-B",'Aspectos Ingl'!$H$13, IF(C20="PA-C",'Aspectos Ingl'!$J$13, IF(C20="PTC",'Aspectos Ingl'!$L$13))))</f>
        <v>0</v>
      </c>
      <c r="AJ20" s="496">
        <f t="shared" si="10"/>
        <v>0</v>
      </c>
      <c r="AK20" s="445"/>
      <c r="AL20" s="502" t="b">
        <f>IF(C20="PA-A",'Aspectos Ingl'!$F$14,IF(C20="PA-B",'Aspectos Ingl'!$H$14, IF(C20="PA-C",'Aspectos Ingl'!$J$14, IF(C20="PTC",'Aspectos Ingl'!$L$14))))</f>
        <v>0</v>
      </c>
      <c r="AM20" s="502">
        <f t="shared" si="11"/>
        <v>0</v>
      </c>
      <c r="AN20" s="445"/>
      <c r="AO20" s="502" t="b">
        <f>IF(C20="PA-A",'Aspectos Ingl'!$F$15,IF(C20="PA-B",'Aspectos Ingl'!$H$15, IF(C20="PA-C",'Aspectos Ingl'!$J$15, IF(C20="PTC",'Aspectos Ingl'!$L$15))))</f>
        <v>0</v>
      </c>
      <c r="AP20" s="502">
        <f t="shared" si="12"/>
        <v>0</v>
      </c>
      <c r="AQ20" s="445"/>
      <c r="AR20" s="502" t="b">
        <f>IF(C20="PA-A",'Aspectos Ingl'!$F$16,IF(C20="PA-B",'Aspectos Ingl'!$H$16, IF(C20="PA-C",'Aspectos Ingl'!$J$16, IF(C20="PTC",'Aspectos Ingl'!$L$16))))</f>
        <v>0</v>
      </c>
      <c r="AS20" s="502">
        <f t="shared" si="13"/>
        <v>0</v>
      </c>
      <c r="AT20" s="445"/>
      <c r="AU20" s="502" t="b">
        <f>IF(C20="PA-A",'Aspectos Ingl'!$F$17,IF(C20="PA-B",'Aspectos Ingl'!$H$17, IF(C20="PA-C",'Aspectos Ingl'!$J$17, IF(C20="PTC",'Aspectos Ingl'!$L$17))))</f>
        <v>0</v>
      </c>
      <c r="AV20" s="502">
        <f t="shared" si="14"/>
        <v>0</v>
      </c>
      <c r="AW20" s="446"/>
      <c r="AX20" s="505" t="b">
        <f>IF(C20="PA-A",'Aspectos Ingl'!$F$18,IF(C20="PA-B",'Aspectos Ingl'!$H$18, IF(C20="PA-C",'Aspectos Ingl'!$J$18, IF(C20="PTC",'Aspectos Ingl'!$L$18))))</f>
        <v>0</v>
      </c>
      <c r="AY20" s="505">
        <f t="shared" si="15"/>
        <v>0</v>
      </c>
      <c r="AZ20" s="509">
        <f t="shared" si="16"/>
        <v>0</v>
      </c>
      <c r="BA20" s="510">
        <f t="shared" si="17"/>
        <v>0</v>
      </c>
      <c r="BB20" s="428"/>
      <c r="BC20" s="447"/>
    </row>
    <row r="21" spans="1:55" s="383" customFormat="1" ht="12.75" customHeight="1" x14ac:dyDescent="0.2">
      <c r="A21" s="430">
        <v>11</v>
      </c>
      <c r="B21" s="431"/>
      <c r="C21" s="432"/>
      <c r="D21" s="434"/>
      <c r="E21" s="435"/>
      <c r="F21" s="435"/>
      <c r="G21" s="435"/>
      <c r="H21" s="469" t="b">
        <f>IF(C21="PA-A",'Aspectos Ingl'!$F$5,IF(C21="PA-B",'Aspectos Ingl'!$H$5, IF(C21="PA-C",'Aspectos Ingl'!$J$5, IF(C21="PTC",'Aspectos Ingl'!$L$5))))</f>
        <v>0</v>
      </c>
      <c r="I21" s="469">
        <f t="shared" si="0"/>
        <v>0</v>
      </c>
      <c r="J21" s="435"/>
      <c r="K21" s="435"/>
      <c r="L21" s="469" t="b">
        <f>IF(C21="PA-A",'Aspectos Ingl'!$F$6,IF(C21="PA-B",'Aspectos Ingl'!$H$6, IF(C21="PA-C",'Aspectos Ingl'!$J$6, IF(C21="PTC",'Aspectos Ingl'!$L$6))))</f>
        <v>0</v>
      </c>
      <c r="M21" s="469">
        <f t="shared" si="1"/>
        <v>0</v>
      </c>
      <c r="N21" s="436"/>
      <c r="O21" s="469" t="b">
        <f>IF(C21="PA-A",'Aspectos Ingl'!$F$7,IF(C21="PA-B",'Aspectos Ingl'!$H$7, IF(C21="PA-C",'Aspectos Ingl'!$J$7, IF(C21="PTC",'Aspectos Ingl'!$L$7))))</f>
        <v>0</v>
      </c>
      <c r="P21" s="469">
        <f t="shared" si="2"/>
        <v>0</v>
      </c>
      <c r="Q21" s="436"/>
      <c r="R21" s="472" t="b">
        <f>IF(C21="PA-A",'Aspectos Ingl'!$F$8,IF(C21="PA-B",'Aspectos Ingl'!$H$8, IF(C21="PA-C",'Aspectos Ingl'!$J$8, IF(C21="PTC",'Aspectos Ingl'!$L$8))))</f>
        <v>0</v>
      </c>
      <c r="S21" s="472">
        <f t="shared" si="3"/>
        <v>0</v>
      </c>
      <c r="T21" s="438"/>
      <c r="U21" s="478" t="b">
        <f>IF(C21="PA-A",'Aspectos Ingl'!$F$9,IF(C21="PA-B",'Aspectos Ingl'!$H$9, IF(C21="PA-C",'Aspectos Ingl'!$J$9, IF(C21="PTC",'Aspectos Ingl'!$L$9))))</f>
        <v>0</v>
      </c>
      <c r="V21" s="478">
        <f t="shared" si="4"/>
        <v>0</v>
      </c>
      <c r="W21" s="481">
        <f t="shared" si="5"/>
        <v>0</v>
      </c>
      <c r="X21" s="523"/>
      <c r="Y21" s="721" t="b">
        <f>IF(C21="PA-A",'Aspectos Ingl'!$F$10,IF(C21="PA-B",'Aspectos Ingl'!$H$10, IF(C21="PA-C",'Aspectos Ingl'!$J$10, IF(C21="PTC",'Aspectos Ingl'!$L$10))))</f>
        <v>0</v>
      </c>
      <c r="Z21" s="721">
        <f t="shared" si="6"/>
        <v>0</v>
      </c>
      <c r="AA21" s="487">
        <f t="shared" si="7"/>
        <v>0</v>
      </c>
      <c r="AB21" s="441"/>
      <c r="AC21" s="469" t="b">
        <f>IF(C21="PA-A",'Aspectos Ingl'!$F$11,IF(C21="PA-B",'Aspectos Ingl'!$H$11, IF(C21="PA-C",'Aspectos Ingl'!$J$11, IF(C21="PTC",'Aspectos Ingl'!$L$11))))</f>
        <v>0</v>
      </c>
      <c r="AD21" s="490">
        <f t="shared" si="8"/>
        <v>0</v>
      </c>
      <c r="AE21" s="442"/>
      <c r="AF21" s="493" t="b">
        <f>IF(C21="PA-A",'Aspectos Ingl'!$F$12,IF(C21="PA-B",'Aspectos Ingl'!$H$12, IF(C21="PA-C",'Aspectos Ingl'!$J$12, IF(C21="PTC",'Aspectos Ingl'!$L$12))))</f>
        <v>0</v>
      </c>
      <c r="AG21" s="493">
        <f t="shared" si="9"/>
        <v>0</v>
      </c>
      <c r="AH21" s="443"/>
      <c r="AI21" s="496" t="b">
        <f>IF(C21="PA-A",'Aspectos Ingl'!$F$13,IF(C21="PA-B",'Aspectos Ingl'!$H$13, IF(C21="PA-C",'Aspectos Ingl'!$J$13, IF(C21="PTC",'Aspectos Ingl'!$L$13))))</f>
        <v>0</v>
      </c>
      <c r="AJ21" s="496">
        <f t="shared" si="10"/>
        <v>0</v>
      </c>
      <c r="AK21" s="445"/>
      <c r="AL21" s="502" t="b">
        <f>IF(C21="PA-A",'Aspectos Ingl'!$F$14,IF(C21="PA-B",'Aspectos Ingl'!$H$14, IF(C21="PA-C",'Aspectos Ingl'!$J$14, IF(C21="PTC",'Aspectos Ingl'!$L$14))))</f>
        <v>0</v>
      </c>
      <c r="AM21" s="502">
        <f t="shared" si="11"/>
        <v>0</v>
      </c>
      <c r="AN21" s="445"/>
      <c r="AO21" s="502" t="b">
        <f>IF(C21="PA-A",'Aspectos Ingl'!$F$15,IF(C21="PA-B",'Aspectos Ingl'!$H$15, IF(C21="PA-C",'Aspectos Ingl'!$J$15, IF(C21="PTC",'Aspectos Ingl'!$L$15))))</f>
        <v>0</v>
      </c>
      <c r="AP21" s="502">
        <f t="shared" si="12"/>
        <v>0</v>
      </c>
      <c r="AQ21" s="445"/>
      <c r="AR21" s="502" t="b">
        <f>IF(C21="PA-A",'Aspectos Ingl'!$F$16,IF(C21="PA-B",'Aspectos Ingl'!$H$16, IF(C21="PA-C",'Aspectos Ingl'!$J$16, IF(C21="PTC",'Aspectos Ingl'!$L$16))))</f>
        <v>0</v>
      </c>
      <c r="AS21" s="502">
        <f t="shared" si="13"/>
        <v>0</v>
      </c>
      <c r="AT21" s="445"/>
      <c r="AU21" s="502" t="b">
        <f>IF(C21="PA-A",'Aspectos Ingl'!$F$17,IF(C21="PA-B",'Aspectos Ingl'!$H$17, IF(C21="PA-C",'Aspectos Ingl'!$J$17, IF(C21="PTC",'Aspectos Ingl'!$L$17))))</f>
        <v>0</v>
      </c>
      <c r="AV21" s="502">
        <f t="shared" si="14"/>
        <v>0</v>
      </c>
      <c r="AW21" s="446"/>
      <c r="AX21" s="505" t="b">
        <f>IF(C21="PA-A",'Aspectos Ingl'!$F$18,IF(C21="PA-B",'Aspectos Ingl'!$H$18, IF(C21="PA-C",'Aspectos Ingl'!$J$18, IF(C21="PTC",'Aspectos Ingl'!$L$18))))</f>
        <v>0</v>
      </c>
      <c r="AY21" s="505">
        <f t="shared" si="15"/>
        <v>0</v>
      </c>
      <c r="AZ21" s="509">
        <f t="shared" si="16"/>
        <v>0</v>
      </c>
      <c r="BA21" s="510">
        <f t="shared" si="17"/>
        <v>0</v>
      </c>
      <c r="BB21" s="428"/>
      <c r="BC21" s="447"/>
    </row>
    <row r="22" spans="1:55" s="383" customFormat="1" ht="12.75" customHeight="1" x14ac:dyDescent="0.2">
      <c r="A22" s="430">
        <v>12</v>
      </c>
      <c r="B22" s="431"/>
      <c r="C22" s="432"/>
      <c r="D22" s="434"/>
      <c r="E22" s="435"/>
      <c r="F22" s="435"/>
      <c r="G22" s="435"/>
      <c r="H22" s="469" t="b">
        <f>IF(C22="PA-A",'Aspectos Ingl'!$F$5,IF(C22="PA-B",'Aspectos Ingl'!$H$5, IF(C22="PA-C",'Aspectos Ingl'!$J$5, IF(C22="PTC",'Aspectos Ingl'!$L$5))))</f>
        <v>0</v>
      </c>
      <c r="I22" s="469">
        <f t="shared" si="0"/>
        <v>0</v>
      </c>
      <c r="J22" s="435"/>
      <c r="K22" s="435"/>
      <c r="L22" s="469" t="b">
        <f>IF(C22="PA-A",'Aspectos Ingl'!$F$6,IF(C22="PA-B",'Aspectos Ingl'!$H$6, IF(C22="PA-C",'Aspectos Ingl'!$J$6, IF(C22="PTC",'Aspectos Ingl'!$L$6))))</f>
        <v>0</v>
      </c>
      <c r="M22" s="469">
        <f t="shared" si="1"/>
        <v>0</v>
      </c>
      <c r="N22" s="436"/>
      <c r="O22" s="469" t="b">
        <f>IF(C22="PA-A",'Aspectos Ingl'!$F$7,IF(C22="PA-B",'Aspectos Ingl'!$H$7, IF(C22="PA-C",'Aspectos Ingl'!$J$7, IF(C22="PTC",'Aspectos Ingl'!$L$7))))</f>
        <v>0</v>
      </c>
      <c r="P22" s="469">
        <f t="shared" si="2"/>
        <v>0</v>
      </c>
      <c r="Q22" s="436"/>
      <c r="R22" s="472" t="b">
        <f>IF(C22="PA-A",'Aspectos Ingl'!$F$8,IF(C22="PA-B",'Aspectos Ingl'!$H$8, IF(C22="PA-C",'Aspectos Ingl'!$J$8, IF(C22="PTC",'Aspectos Ingl'!$L$8))))</f>
        <v>0</v>
      </c>
      <c r="S22" s="472">
        <f t="shared" si="3"/>
        <v>0</v>
      </c>
      <c r="T22" s="438"/>
      <c r="U22" s="478" t="b">
        <f>IF(C22="PA-A",'Aspectos Ingl'!$F$9,IF(C22="PA-B",'Aspectos Ingl'!$H$9, IF(C22="PA-C",'Aspectos Ingl'!$J$9, IF(C22="PTC",'Aspectos Ingl'!$L$9))))</f>
        <v>0</v>
      </c>
      <c r="V22" s="478">
        <f t="shared" si="4"/>
        <v>0</v>
      </c>
      <c r="W22" s="481">
        <f t="shared" si="5"/>
        <v>0</v>
      </c>
      <c r="X22" s="523"/>
      <c r="Y22" s="721" t="b">
        <f>IF(C22="PA-A",'Aspectos Ingl'!$F$10,IF(C22="PA-B",'Aspectos Ingl'!$H$10, IF(C22="PA-C",'Aspectos Ingl'!$J$10, IF(C22="PTC",'Aspectos Ingl'!$L$10))))</f>
        <v>0</v>
      </c>
      <c r="Z22" s="721">
        <f t="shared" si="6"/>
        <v>0</v>
      </c>
      <c r="AA22" s="487">
        <f t="shared" si="7"/>
        <v>0</v>
      </c>
      <c r="AB22" s="441"/>
      <c r="AC22" s="469" t="b">
        <f>IF(C22="PA-A",'Aspectos Ingl'!$F$11,IF(C22="PA-B",'Aspectos Ingl'!$H$11, IF(C22="PA-C",'Aspectos Ingl'!$J$11, IF(C22="PTC",'Aspectos Ingl'!$L$11))))</f>
        <v>0</v>
      </c>
      <c r="AD22" s="490">
        <f t="shared" si="8"/>
        <v>0</v>
      </c>
      <c r="AE22" s="442"/>
      <c r="AF22" s="493" t="b">
        <f>IF(C22="PA-A",'Aspectos Ingl'!$F$12,IF(C22="PA-B",'Aspectos Ingl'!$H$12, IF(C22="PA-C",'Aspectos Ingl'!$J$12, IF(C22="PTC",'Aspectos Ingl'!$L$12))))</f>
        <v>0</v>
      </c>
      <c r="AG22" s="493">
        <f t="shared" si="9"/>
        <v>0</v>
      </c>
      <c r="AH22" s="443"/>
      <c r="AI22" s="496" t="b">
        <f>IF(C22="PA-A",'Aspectos Ingl'!$F$13,IF(C22="PA-B",'Aspectos Ingl'!$H$13, IF(C22="PA-C",'Aspectos Ingl'!$J$13, IF(C22="PTC",'Aspectos Ingl'!$L$13))))</f>
        <v>0</v>
      </c>
      <c r="AJ22" s="496">
        <f t="shared" si="10"/>
        <v>0</v>
      </c>
      <c r="AK22" s="445"/>
      <c r="AL22" s="502" t="b">
        <f>IF(C22="PA-A",'Aspectos Ingl'!$F$14,IF(C22="PA-B",'Aspectos Ingl'!$H$14, IF(C22="PA-C",'Aspectos Ingl'!$J$14, IF(C22="PTC",'Aspectos Ingl'!$L$14))))</f>
        <v>0</v>
      </c>
      <c r="AM22" s="502">
        <f t="shared" si="11"/>
        <v>0</v>
      </c>
      <c r="AN22" s="445"/>
      <c r="AO22" s="502" t="b">
        <f>IF(C22="PA-A",'Aspectos Ingl'!$F$15,IF(C22="PA-B",'Aspectos Ingl'!$H$15, IF(C22="PA-C",'Aspectos Ingl'!$J$15, IF(C22="PTC",'Aspectos Ingl'!$L$15))))</f>
        <v>0</v>
      </c>
      <c r="AP22" s="502">
        <f t="shared" si="12"/>
        <v>0</v>
      </c>
      <c r="AQ22" s="445"/>
      <c r="AR22" s="502" t="b">
        <f>IF(C22="PA-A",'Aspectos Ingl'!$F$16,IF(C22="PA-B",'Aspectos Ingl'!$H$16, IF(C22="PA-C",'Aspectos Ingl'!$J$16, IF(C22="PTC",'Aspectos Ingl'!$L$16))))</f>
        <v>0</v>
      </c>
      <c r="AS22" s="502">
        <f t="shared" si="13"/>
        <v>0</v>
      </c>
      <c r="AT22" s="445"/>
      <c r="AU22" s="502" t="b">
        <f>IF(C22="PA-A",'Aspectos Ingl'!$F$17,IF(C22="PA-B",'Aspectos Ingl'!$H$17, IF(C22="PA-C",'Aspectos Ingl'!$J$17, IF(C22="PTC",'Aspectos Ingl'!$L$17))))</f>
        <v>0</v>
      </c>
      <c r="AV22" s="502">
        <f t="shared" si="14"/>
        <v>0</v>
      </c>
      <c r="AW22" s="446"/>
      <c r="AX22" s="505" t="b">
        <f>IF(C22="PA-A",'Aspectos Ingl'!$F$18,IF(C22="PA-B",'Aspectos Ingl'!$H$18, IF(C22="PA-C",'Aspectos Ingl'!$J$18, IF(C22="PTC",'Aspectos Ingl'!$L$18))))</f>
        <v>0</v>
      </c>
      <c r="AY22" s="505">
        <f t="shared" si="15"/>
        <v>0</v>
      </c>
      <c r="AZ22" s="509">
        <f t="shared" si="16"/>
        <v>0</v>
      </c>
      <c r="BA22" s="510">
        <f t="shared" si="17"/>
        <v>0</v>
      </c>
      <c r="BB22" s="428"/>
      <c r="BC22" s="447"/>
    </row>
    <row r="23" spans="1:55" s="383" customFormat="1" ht="12.75" customHeight="1" x14ac:dyDescent="0.2">
      <c r="A23" s="430">
        <v>13</v>
      </c>
      <c r="B23" s="431"/>
      <c r="C23" s="432"/>
      <c r="D23" s="434"/>
      <c r="E23" s="435"/>
      <c r="F23" s="435"/>
      <c r="G23" s="435"/>
      <c r="H23" s="469" t="b">
        <f>IF(C23="PA-A",'Aspectos Ingl'!$F$5,IF(C23="PA-B",'Aspectos Ingl'!$H$5, IF(C23="PA-C",'Aspectos Ingl'!$J$5, IF(C23="PTC",'Aspectos Ingl'!$L$5))))</f>
        <v>0</v>
      </c>
      <c r="I23" s="469">
        <f t="shared" si="0"/>
        <v>0</v>
      </c>
      <c r="J23" s="436"/>
      <c r="K23" s="436"/>
      <c r="L23" s="469" t="b">
        <f>IF(C23="PA-A",'Aspectos Ingl'!$F$6,IF(C23="PA-B",'Aspectos Ingl'!$H$6, IF(C23="PA-C",'Aspectos Ingl'!$J$6, IF(C23="PTC",'Aspectos Ingl'!$L$6))))</f>
        <v>0</v>
      </c>
      <c r="M23" s="469">
        <f t="shared" si="1"/>
        <v>0</v>
      </c>
      <c r="N23" s="436"/>
      <c r="O23" s="469" t="b">
        <f>IF(C23="PA-A",'Aspectos Ingl'!$F$7,IF(C23="PA-B",'Aspectos Ingl'!$H$7, IF(C23="PA-C",'Aspectos Ingl'!$J$7, IF(C23="PTC",'Aspectos Ingl'!$L$7))))</f>
        <v>0</v>
      </c>
      <c r="P23" s="469">
        <f t="shared" si="2"/>
        <v>0</v>
      </c>
      <c r="Q23" s="436"/>
      <c r="R23" s="472" t="b">
        <f>IF(C23="PA-A",'Aspectos Ingl'!$F$8,IF(C23="PA-B",'Aspectos Ingl'!$H$8, IF(C23="PA-C",'Aspectos Ingl'!$J$8, IF(C23="PTC",'Aspectos Ingl'!$L$8))))</f>
        <v>0</v>
      </c>
      <c r="S23" s="472">
        <f t="shared" si="3"/>
        <v>0</v>
      </c>
      <c r="T23" s="438"/>
      <c r="U23" s="478" t="b">
        <f>IF(C23="PA-A",'Aspectos Ingl'!$F$9,IF(C23="PA-B",'Aspectos Ingl'!$H$9, IF(C23="PA-C",'Aspectos Ingl'!$J$9, IF(C23="PTC",'Aspectos Ingl'!$L$9))))</f>
        <v>0</v>
      </c>
      <c r="V23" s="478">
        <f t="shared" si="4"/>
        <v>0</v>
      </c>
      <c r="W23" s="481">
        <f t="shared" si="5"/>
        <v>0</v>
      </c>
      <c r="X23" s="523"/>
      <c r="Y23" s="721" t="b">
        <f>IF(C23="PA-A",'Aspectos Ingl'!$F$10,IF(C23="PA-B",'Aspectos Ingl'!$H$10, IF(C23="PA-C",'Aspectos Ingl'!$J$10, IF(C23="PTC",'Aspectos Ingl'!$L$10))))</f>
        <v>0</v>
      </c>
      <c r="Z23" s="721">
        <f t="shared" si="6"/>
        <v>0</v>
      </c>
      <c r="AA23" s="487">
        <f t="shared" si="7"/>
        <v>0</v>
      </c>
      <c r="AB23" s="441"/>
      <c r="AC23" s="469" t="b">
        <f>IF(C23="PA-A",'Aspectos Ingl'!$F$11,IF(C23="PA-B",'Aspectos Ingl'!$H$11, IF(C23="PA-C",'Aspectos Ingl'!$J$11, IF(C23="PTC",'Aspectos Ingl'!$L$11))))</f>
        <v>0</v>
      </c>
      <c r="AD23" s="490">
        <f t="shared" si="8"/>
        <v>0</v>
      </c>
      <c r="AE23" s="442"/>
      <c r="AF23" s="493" t="b">
        <f>IF(C23="PA-A",'Aspectos Ingl'!$F$12,IF(C23="PA-B",'Aspectos Ingl'!$H$12, IF(C23="PA-C",'Aspectos Ingl'!$J$12, IF(C23="PTC",'Aspectos Ingl'!$L$12))))</f>
        <v>0</v>
      </c>
      <c r="AG23" s="493">
        <f t="shared" si="9"/>
        <v>0</v>
      </c>
      <c r="AH23" s="443"/>
      <c r="AI23" s="496" t="b">
        <f>IF(C23="PA-A",'Aspectos Ingl'!$F$13,IF(C23="PA-B",'Aspectos Ingl'!$H$13, IF(C23="PA-C",'Aspectos Ingl'!$J$13, IF(C23="PTC",'Aspectos Ingl'!$L$13))))</f>
        <v>0</v>
      </c>
      <c r="AJ23" s="496">
        <f t="shared" si="10"/>
        <v>0</v>
      </c>
      <c r="AK23" s="445"/>
      <c r="AL23" s="502" t="b">
        <f>IF(C23="PA-A",'Aspectos Ingl'!$F$14,IF(C23="PA-B",'Aspectos Ingl'!$H$14, IF(C23="PA-C",'Aspectos Ingl'!$J$14, IF(C23="PTC",'Aspectos Ingl'!$L$14))))</f>
        <v>0</v>
      </c>
      <c r="AM23" s="502">
        <f t="shared" si="11"/>
        <v>0</v>
      </c>
      <c r="AN23" s="445"/>
      <c r="AO23" s="502" t="b">
        <f>IF(C23="PA-A",'Aspectos Ingl'!$F$15,IF(C23="PA-B",'Aspectos Ingl'!$H$15, IF(C23="PA-C",'Aspectos Ingl'!$J$15, IF(C23="PTC",'Aspectos Ingl'!$L$15))))</f>
        <v>0</v>
      </c>
      <c r="AP23" s="502">
        <f t="shared" si="12"/>
        <v>0</v>
      </c>
      <c r="AQ23" s="445"/>
      <c r="AR23" s="502" t="b">
        <f>IF(C23="PA-A",'Aspectos Ingl'!$F$16,IF(C23="PA-B",'Aspectos Ingl'!$H$16, IF(C23="PA-C",'Aspectos Ingl'!$J$16, IF(C23="PTC",'Aspectos Ingl'!$L$16))))</f>
        <v>0</v>
      </c>
      <c r="AS23" s="502">
        <f t="shared" si="13"/>
        <v>0</v>
      </c>
      <c r="AT23" s="445"/>
      <c r="AU23" s="502" t="b">
        <f>IF(C23="PA-A",'Aspectos Ingl'!$F$17,IF(C23="PA-B",'Aspectos Ingl'!$H$17, IF(C23="PA-C",'Aspectos Ingl'!$J$17, IF(C23="PTC",'Aspectos Ingl'!$L$17))))</f>
        <v>0</v>
      </c>
      <c r="AV23" s="502">
        <f t="shared" si="14"/>
        <v>0</v>
      </c>
      <c r="AW23" s="446"/>
      <c r="AX23" s="505" t="b">
        <f>IF(C23="PA-A",'Aspectos Ingl'!$F$18,IF(C23="PA-B",'Aspectos Ingl'!$H$18, IF(C23="PA-C",'Aspectos Ingl'!$J$18, IF(C23="PTC",'Aspectos Ingl'!$L$18))))</f>
        <v>0</v>
      </c>
      <c r="AY23" s="505">
        <f t="shared" si="15"/>
        <v>0</v>
      </c>
      <c r="AZ23" s="509">
        <f t="shared" si="16"/>
        <v>0</v>
      </c>
      <c r="BA23" s="510">
        <f t="shared" si="17"/>
        <v>0</v>
      </c>
      <c r="BB23" s="428"/>
      <c r="BC23" s="447"/>
    </row>
    <row r="24" spans="1:55" s="383" customFormat="1" ht="12.75" customHeight="1" x14ac:dyDescent="0.2">
      <c r="A24" s="430">
        <v>14</v>
      </c>
      <c r="B24" s="431"/>
      <c r="C24" s="432"/>
      <c r="D24" s="434"/>
      <c r="E24" s="435"/>
      <c r="F24" s="435"/>
      <c r="G24" s="435"/>
      <c r="H24" s="469" t="b">
        <f>IF(C24="PA-A",'Aspectos Ingl'!$F$5,IF(C24="PA-B",'Aspectos Ingl'!$H$5, IF(C24="PA-C",'Aspectos Ingl'!$J$5, IF(C24="PTC",'Aspectos Ingl'!$L$5))))</f>
        <v>0</v>
      </c>
      <c r="I24" s="469">
        <f t="shared" si="0"/>
        <v>0</v>
      </c>
      <c r="J24" s="436"/>
      <c r="K24" s="436"/>
      <c r="L24" s="469" t="b">
        <f>IF(C24="PA-A",'Aspectos Ingl'!$F$6,IF(C24="PA-B",'Aspectos Ingl'!$H$6, IF(C24="PA-C",'Aspectos Ingl'!$J$6, IF(C24="PTC",'Aspectos Ingl'!$L$6))))</f>
        <v>0</v>
      </c>
      <c r="M24" s="469">
        <f t="shared" si="1"/>
        <v>0</v>
      </c>
      <c r="N24" s="436"/>
      <c r="O24" s="469" t="b">
        <f>IF(C24="PA-A",'Aspectos Ingl'!$F$7,IF(C24="PA-B",'Aspectos Ingl'!$H$7, IF(C24="PA-C",'Aspectos Ingl'!$J$7, IF(C24="PTC",'Aspectos Ingl'!$L$7))))</f>
        <v>0</v>
      </c>
      <c r="P24" s="469">
        <f t="shared" si="2"/>
        <v>0</v>
      </c>
      <c r="Q24" s="436"/>
      <c r="R24" s="472" t="b">
        <f>IF(C24="PA-A",'Aspectos Ingl'!$F$8,IF(C24="PA-B",'Aspectos Ingl'!$H$8, IF(C24="PA-C",'Aspectos Ingl'!$J$8, IF(C24="PTC",'Aspectos Ingl'!$L$8))))</f>
        <v>0</v>
      </c>
      <c r="S24" s="472">
        <f t="shared" si="3"/>
        <v>0</v>
      </c>
      <c r="T24" s="438"/>
      <c r="U24" s="478" t="b">
        <f>IF(C24="PA-A",'Aspectos Ingl'!$F$9,IF(C24="PA-B",'Aspectos Ingl'!$H$9, IF(C24="PA-C",'Aspectos Ingl'!$J$9, IF(C24="PTC",'Aspectos Ingl'!$L$9))))</f>
        <v>0</v>
      </c>
      <c r="V24" s="478">
        <f t="shared" si="4"/>
        <v>0</v>
      </c>
      <c r="W24" s="481">
        <f t="shared" si="5"/>
        <v>0</v>
      </c>
      <c r="X24" s="523"/>
      <c r="Y24" s="721" t="b">
        <f>IF(C24="PA-A",'Aspectos Ingl'!$F$10,IF(C24="PA-B",'Aspectos Ingl'!$H$10, IF(C24="PA-C",'Aspectos Ingl'!$J$10, IF(C24="PTC",'Aspectos Ingl'!$L$10))))</f>
        <v>0</v>
      </c>
      <c r="Z24" s="721">
        <f t="shared" si="6"/>
        <v>0</v>
      </c>
      <c r="AA24" s="487">
        <f t="shared" si="7"/>
        <v>0</v>
      </c>
      <c r="AB24" s="441"/>
      <c r="AC24" s="469" t="b">
        <f>IF(C24="PA-A",'Aspectos Ingl'!$F$11,IF(C24="PA-B",'Aspectos Ingl'!$H$11, IF(C24="PA-C",'Aspectos Ingl'!$J$11, IF(C24="PTC",'Aspectos Ingl'!$L$11))))</f>
        <v>0</v>
      </c>
      <c r="AD24" s="490">
        <f t="shared" si="8"/>
        <v>0</v>
      </c>
      <c r="AE24" s="442"/>
      <c r="AF24" s="493" t="b">
        <f>IF(C24="PA-A",'Aspectos Ingl'!$F$12,IF(C24="PA-B",'Aspectos Ingl'!$H$12, IF(C24="PA-C",'Aspectos Ingl'!$J$12, IF(C24="PTC",'Aspectos Ingl'!$L$12))))</f>
        <v>0</v>
      </c>
      <c r="AG24" s="493">
        <f t="shared" si="9"/>
        <v>0</v>
      </c>
      <c r="AH24" s="443"/>
      <c r="AI24" s="496" t="b">
        <f>IF(C24="PA-A",'Aspectos Ingl'!$F$13,IF(C24="PA-B",'Aspectos Ingl'!$H$13, IF(C24="PA-C",'Aspectos Ingl'!$J$13, IF(C24="PTC",'Aspectos Ingl'!$L$13))))</f>
        <v>0</v>
      </c>
      <c r="AJ24" s="496">
        <f t="shared" si="10"/>
        <v>0</v>
      </c>
      <c r="AK24" s="445"/>
      <c r="AL24" s="502" t="b">
        <f>IF(C24="PA-A",'Aspectos Ingl'!$F$14,IF(C24="PA-B",'Aspectos Ingl'!$H$14, IF(C24="PA-C",'Aspectos Ingl'!$J$14, IF(C24="PTC",'Aspectos Ingl'!$L$14))))</f>
        <v>0</v>
      </c>
      <c r="AM24" s="502">
        <f t="shared" si="11"/>
        <v>0</v>
      </c>
      <c r="AN24" s="445"/>
      <c r="AO24" s="502" t="b">
        <f>IF(C24="PA-A",'Aspectos Ingl'!$F$15,IF(C24="PA-B",'Aspectos Ingl'!$H$15, IF(C24="PA-C",'Aspectos Ingl'!$J$15, IF(C24="PTC",'Aspectos Ingl'!$L$15))))</f>
        <v>0</v>
      </c>
      <c r="AP24" s="502">
        <f t="shared" si="12"/>
        <v>0</v>
      </c>
      <c r="AQ24" s="445"/>
      <c r="AR24" s="502" t="b">
        <f>IF(C24="PA-A",'Aspectos Ingl'!$F$16,IF(C24="PA-B",'Aspectos Ingl'!$H$16, IF(C24="PA-C",'Aspectos Ingl'!$J$16, IF(C24="PTC",'Aspectos Ingl'!$L$16))))</f>
        <v>0</v>
      </c>
      <c r="AS24" s="502">
        <f t="shared" si="13"/>
        <v>0</v>
      </c>
      <c r="AT24" s="445"/>
      <c r="AU24" s="502" t="b">
        <f>IF(C24="PA-A",'Aspectos Ingl'!$F$17,IF(C24="PA-B",'Aspectos Ingl'!$H$17, IF(C24="PA-C",'Aspectos Ingl'!$J$17, IF(C24="PTC",'Aspectos Ingl'!$L$17))))</f>
        <v>0</v>
      </c>
      <c r="AV24" s="502">
        <f t="shared" si="14"/>
        <v>0</v>
      </c>
      <c r="AW24" s="446"/>
      <c r="AX24" s="505" t="b">
        <f>IF(C24="PA-A",'Aspectos Ingl'!$F$18,IF(C24="PA-B",'Aspectos Ingl'!$H$18, IF(C24="PA-C",'Aspectos Ingl'!$J$18, IF(C24="PTC",'Aspectos Ingl'!$L$18))))</f>
        <v>0</v>
      </c>
      <c r="AY24" s="505">
        <f t="shared" si="15"/>
        <v>0</v>
      </c>
      <c r="AZ24" s="509">
        <f t="shared" si="16"/>
        <v>0</v>
      </c>
      <c r="BA24" s="510">
        <f t="shared" si="17"/>
        <v>0</v>
      </c>
      <c r="BB24" s="428"/>
      <c r="BC24" s="447"/>
    </row>
    <row r="25" spans="1:55" s="383" customFormat="1" ht="12.75" customHeight="1" x14ac:dyDescent="0.2">
      <c r="A25" s="430">
        <v>15</v>
      </c>
      <c r="B25" s="431"/>
      <c r="C25" s="432"/>
      <c r="D25" s="434"/>
      <c r="E25" s="435"/>
      <c r="F25" s="435"/>
      <c r="G25" s="435"/>
      <c r="H25" s="469" t="b">
        <f>IF(C25="PA-A",'Aspectos Ingl'!$F$5,IF(C25="PA-B",'Aspectos Ingl'!$H$5, IF(C25="PA-C",'Aspectos Ingl'!$J$5, IF(C25="PTC",'Aspectos Ingl'!$L$5))))</f>
        <v>0</v>
      </c>
      <c r="I25" s="469">
        <f t="shared" si="0"/>
        <v>0</v>
      </c>
      <c r="J25" s="436"/>
      <c r="K25" s="436"/>
      <c r="L25" s="469" t="b">
        <f>IF(C25="PA-A",'Aspectos Ingl'!$F$6,IF(C25="PA-B",'Aspectos Ingl'!$H$6, IF(C25="PA-C",'Aspectos Ingl'!$J$6, IF(C25="PTC",'Aspectos Ingl'!$L$6))))</f>
        <v>0</v>
      </c>
      <c r="M25" s="469">
        <f t="shared" si="1"/>
        <v>0</v>
      </c>
      <c r="N25" s="436"/>
      <c r="O25" s="469" t="b">
        <f>IF(C25="PA-A",'Aspectos Ingl'!$F$7,IF(C25="PA-B",'Aspectos Ingl'!$H$7, IF(C25="PA-C",'Aspectos Ingl'!$J$7, IF(C25="PTC",'Aspectos Ingl'!$L$7))))</f>
        <v>0</v>
      </c>
      <c r="P25" s="469">
        <f t="shared" si="2"/>
        <v>0</v>
      </c>
      <c r="Q25" s="436"/>
      <c r="R25" s="472" t="b">
        <f>IF(C25="PA-A",'Aspectos Ingl'!$F$8,IF(C25="PA-B",'Aspectos Ingl'!$H$8, IF(C25="PA-C",'Aspectos Ingl'!$J$8, IF(C25="PTC",'Aspectos Ingl'!$L$8))))</f>
        <v>0</v>
      </c>
      <c r="S25" s="472">
        <f t="shared" si="3"/>
        <v>0</v>
      </c>
      <c r="T25" s="438"/>
      <c r="U25" s="478" t="b">
        <f>IF(C25="PA-A",'Aspectos Ingl'!$F$9,IF(C25="PA-B",'Aspectos Ingl'!$H$9, IF(C25="PA-C",'Aspectos Ingl'!$J$9, IF(C25="PTC",'Aspectos Ingl'!$L$9))))</f>
        <v>0</v>
      </c>
      <c r="V25" s="478">
        <f t="shared" si="4"/>
        <v>0</v>
      </c>
      <c r="W25" s="481">
        <f t="shared" si="5"/>
        <v>0</v>
      </c>
      <c r="X25" s="523"/>
      <c r="Y25" s="721" t="b">
        <f>IF(C25="PA-A",'Aspectos Ingl'!$F$10,IF(C25="PA-B",'Aspectos Ingl'!$H$10, IF(C25="PA-C",'Aspectos Ingl'!$J$10, IF(C25="PTC",'Aspectos Ingl'!$L$10))))</f>
        <v>0</v>
      </c>
      <c r="Z25" s="721">
        <f t="shared" si="6"/>
        <v>0</v>
      </c>
      <c r="AA25" s="487">
        <f t="shared" si="7"/>
        <v>0</v>
      </c>
      <c r="AB25" s="441"/>
      <c r="AC25" s="469" t="b">
        <f>IF(C25="PA-A",'Aspectos Ingl'!$F$11,IF(C25="PA-B",'Aspectos Ingl'!$H$11, IF(C25="PA-C",'Aspectos Ingl'!$J$11, IF(C25="PTC",'Aspectos Ingl'!$L$11))))</f>
        <v>0</v>
      </c>
      <c r="AD25" s="490">
        <f t="shared" si="8"/>
        <v>0</v>
      </c>
      <c r="AE25" s="442"/>
      <c r="AF25" s="493" t="b">
        <f>IF(C25="PA-A",'Aspectos Ingl'!$F$12,IF(C25="PA-B",'Aspectos Ingl'!$H$12, IF(C25="PA-C",'Aspectos Ingl'!$J$12, IF(C25="PTC",'Aspectos Ingl'!$L$12))))</f>
        <v>0</v>
      </c>
      <c r="AG25" s="493">
        <f t="shared" si="9"/>
        <v>0</v>
      </c>
      <c r="AH25" s="443"/>
      <c r="AI25" s="496" t="b">
        <f>IF(C25="PA-A",'Aspectos Ingl'!$F$13,IF(C25="PA-B",'Aspectos Ingl'!$H$13, IF(C25="PA-C",'Aspectos Ingl'!$J$13, IF(C25="PTC",'Aspectos Ingl'!$L$13))))</f>
        <v>0</v>
      </c>
      <c r="AJ25" s="496">
        <f t="shared" si="10"/>
        <v>0</v>
      </c>
      <c r="AK25" s="445"/>
      <c r="AL25" s="502" t="b">
        <f>IF(C25="PA-A",'Aspectos Ingl'!$F$14,IF(C25="PA-B",'Aspectos Ingl'!$H$14, IF(C25="PA-C",'Aspectos Ingl'!$J$14, IF(C25="PTC",'Aspectos Ingl'!$L$14))))</f>
        <v>0</v>
      </c>
      <c r="AM25" s="502">
        <f t="shared" si="11"/>
        <v>0</v>
      </c>
      <c r="AN25" s="445"/>
      <c r="AO25" s="502" t="b">
        <f>IF(C25="PA-A",'Aspectos Ingl'!$F$15,IF(C25="PA-B",'Aspectos Ingl'!$H$15, IF(C25="PA-C",'Aspectos Ingl'!$J$15, IF(C25="PTC",'Aspectos Ingl'!$L$15))))</f>
        <v>0</v>
      </c>
      <c r="AP25" s="502">
        <f t="shared" si="12"/>
        <v>0</v>
      </c>
      <c r="AQ25" s="445"/>
      <c r="AR25" s="502" t="b">
        <f>IF(C25="PA-A",'Aspectos Ingl'!$F$16,IF(C25="PA-B",'Aspectos Ingl'!$H$16, IF(C25="PA-C",'Aspectos Ingl'!$J$16, IF(C25="PTC",'Aspectos Ingl'!$L$16))))</f>
        <v>0</v>
      </c>
      <c r="AS25" s="502">
        <f t="shared" si="13"/>
        <v>0</v>
      </c>
      <c r="AT25" s="445"/>
      <c r="AU25" s="502" t="b">
        <f>IF(C25="PA-A",'Aspectos Ingl'!$F$17,IF(C25="PA-B",'Aspectos Ingl'!$H$17, IF(C25="PA-C",'Aspectos Ingl'!$J$17, IF(C25="PTC",'Aspectos Ingl'!$L$17))))</f>
        <v>0</v>
      </c>
      <c r="AV25" s="502">
        <f t="shared" si="14"/>
        <v>0</v>
      </c>
      <c r="AW25" s="446"/>
      <c r="AX25" s="505" t="b">
        <f>IF(C25="PA-A",'Aspectos Ingl'!$F$18,IF(C25="PA-B",'Aspectos Ingl'!$H$18, IF(C25="PA-C",'Aspectos Ingl'!$J$18, IF(C25="PTC",'Aspectos Ingl'!$L$18))))</f>
        <v>0</v>
      </c>
      <c r="AY25" s="505">
        <f t="shared" si="15"/>
        <v>0</v>
      </c>
      <c r="AZ25" s="509">
        <f t="shared" si="16"/>
        <v>0</v>
      </c>
      <c r="BA25" s="510">
        <f t="shared" si="17"/>
        <v>0</v>
      </c>
      <c r="BB25" s="428"/>
      <c r="BC25" s="447"/>
    </row>
    <row r="26" spans="1:55" s="383" customFormat="1" ht="12.75" customHeight="1" x14ac:dyDescent="0.2">
      <c r="A26" s="430">
        <v>16</v>
      </c>
      <c r="B26" s="431"/>
      <c r="C26" s="432"/>
      <c r="D26" s="434"/>
      <c r="E26" s="435"/>
      <c r="F26" s="435"/>
      <c r="G26" s="435"/>
      <c r="H26" s="469" t="b">
        <f>IF(C26="PA-A",'Aspectos Ingl'!$F$5,IF(C26="PA-B",'Aspectos Ingl'!$H$5, IF(C26="PA-C",'Aspectos Ingl'!$J$5, IF(C26="PTC",'Aspectos Ingl'!$L$5))))</f>
        <v>0</v>
      </c>
      <c r="I26" s="469">
        <f t="shared" si="0"/>
        <v>0</v>
      </c>
      <c r="J26" s="436"/>
      <c r="K26" s="436"/>
      <c r="L26" s="469" t="b">
        <f>IF(C26="PA-A",'Aspectos Ingl'!$F$6,IF(C26="PA-B",'Aspectos Ingl'!$H$6, IF(C26="PA-C",'Aspectos Ingl'!$J$6, IF(C26="PTC",'Aspectos Ingl'!$L$6))))</f>
        <v>0</v>
      </c>
      <c r="M26" s="469">
        <f t="shared" si="1"/>
        <v>0</v>
      </c>
      <c r="N26" s="436"/>
      <c r="O26" s="469" t="b">
        <f>IF(C26="PA-A",'Aspectos Ingl'!$F$7,IF(C26="PA-B",'Aspectos Ingl'!$H$7, IF(C26="PA-C",'Aspectos Ingl'!$J$7, IF(C26="PTC",'Aspectos Ingl'!$L$7))))</f>
        <v>0</v>
      </c>
      <c r="P26" s="469">
        <f t="shared" si="2"/>
        <v>0</v>
      </c>
      <c r="Q26" s="436"/>
      <c r="R26" s="472" t="b">
        <f>IF(C26="PA-A",'Aspectos Ingl'!$F$8,IF(C26="PA-B",'Aspectos Ingl'!$H$8, IF(C26="PA-C",'Aspectos Ingl'!$J$8, IF(C26="PTC",'Aspectos Ingl'!$L$8))))</f>
        <v>0</v>
      </c>
      <c r="S26" s="472">
        <f t="shared" si="3"/>
        <v>0</v>
      </c>
      <c r="T26" s="438"/>
      <c r="U26" s="478" t="b">
        <f>IF(C26="PA-A",'Aspectos Ingl'!$F$9,IF(C26="PA-B",'Aspectos Ingl'!$H$9, IF(C26="PA-C",'Aspectos Ingl'!$J$9, IF(C26="PTC",'Aspectos Ingl'!$L$9))))</f>
        <v>0</v>
      </c>
      <c r="V26" s="478">
        <f t="shared" si="4"/>
        <v>0</v>
      </c>
      <c r="W26" s="481">
        <f t="shared" si="5"/>
        <v>0</v>
      </c>
      <c r="X26" s="523"/>
      <c r="Y26" s="721" t="b">
        <f>IF(C26="PA-A",'Aspectos Ingl'!$F$10,IF(C26="PA-B",'Aspectos Ingl'!$H$10, IF(C26="PA-C",'Aspectos Ingl'!$J$10, IF(C26="PTC",'Aspectos Ingl'!$L$10))))</f>
        <v>0</v>
      </c>
      <c r="Z26" s="721">
        <f t="shared" si="6"/>
        <v>0</v>
      </c>
      <c r="AA26" s="487">
        <f t="shared" si="7"/>
        <v>0</v>
      </c>
      <c r="AB26" s="441"/>
      <c r="AC26" s="469" t="b">
        <f>IF(C26="PA-A",'Aspectos Ingl'!$F$11,IF(C26="PA-B",'Aspectos Ingl'!$H$11, IF(C26="PA-C",'Aspectos Ingl'!$J$11, IF(C26="PTC",'Aspectos Ingl'!$L$11))))</f>
        <v>0</v>
      </c>
      <c r="AD26" s="490">
        <f t="shared" si="8"/>
        <v>0</v>
      </c>
      <c r="AE26" s="442"/>
      <c r="AF26" s="493" t="b">
        <f>IF(C26="PA-A",'Aspectos Ingl'!$F$12,IF(C26="PA-B",'Aspectos Ingl'!$H$12, IF(C26="PA-C",'Aspectos Ingl'!$J$12, IF(C26="PTC",'Aspectos Ingl'!$L$12))))</f>
        <v>0</v>
      </c>
      <c r="AG26" s="493">
        <f t="shared" si="9"/>
        <v>0</v>
      </c>
      <c r="AH26" s="443"/>
      <c r="AI26" s="496" t="b">
        <f>IF(C26="PA-A",'Aspectos Ingl'!$F$13,IF(C26="PA-B",'Aspectos Ingl'!$H$13, IF(C26="PA-C",'Aspectos Ingl'!$J$13, IF(C26="PTC",'Aspectos Ingl'!$L$13))))</f>
        <v>0</v>
      </c>
      <c r="AJ26" s="496">
        <f t="shared" si="10"/>
        <v>0</v>
      </c>
      <c r="AK26" s="445"/>
      <c r="AL26" s="502" t="b">
        <f>IF(C26="PA-A",'Aspectos Ingl'!$F$14,IF(C26="PA-B",'Aspectos Ingl'!$H$14, IF(C26="PA-C",'Aspectos Ingl'!$J$14, IF(C26="PTC",'Aspectos Ingl'!$L$14))))</f>
        <v>0</v>
      </c>
      <c r="AM26" s="502">
        <f t="shared" si="11"/>
        <v>0</v>
      </c>
      <c r="AN26" s="445"/>
      <c r="AO26" s="502" t="b">
        <f>IF(C26="PA-A",'Aspectos Ingl'!$F$15,IF(C26="PA-B",'Aspectos Ingl'!$H$15, IF(C26="PA-C",'Aspectos Ingl'!$J$15, IF(C26="PTC",'Aspectos Ingl'!$L$15))))</f>
        <v>0</v>
      </c>
      <c r="AP26" s="502">
        <f t="shared" si="12"/>
        <v>0</v>
      </c>
      <c r="AQ26" s="445"/>
      <c r="AR26" s="502" t="b">
        <f>IF(C26="PA-A",'Aspectos Ingl'!$F$16,IF(C26="PA-B",'Aspectos Ingl'!$H$16, IF(C26="PA-C",'Aspectos Ingl'!$J$16, IF(C26="PTC",'Aspectos Ingl'!$L$16))))</f>
        <v>0</v>
      </c>
      <c r="AS26" s="502">
        <f t="shared" si="13"/>
        <v>0</v>
      </c>
      <c r="AT26" s="445"/>
      <c r="AU26" s="502" t="b">
        <f>IF(C26="PA-A",'Aspectos Ingl'!$F$17,IF(C26="PA-B",'Aspectos Ingl'!$H$17, IF(C26="PA-C",'Aspectos Ingl'!$J$17, IF(C26="PTC",'Aspectos Ingl'!$L$17))))</f>
        <v>0</v>
      </c>
      <c r="AV26" s="502">
        <f t="shared" si="14"/>
        <v>0</v>
      </c>
      <c r="AW26" s="446"/>
      <c r="AX26" s="505" t="b">
        <f>IF(C26="PA-A",'Aspectos Ingl'!$F$18,IF(C26="PA-B",'Aspectos Ingl'!$H$18, IF(C26="PA-C",'Aspectos Ingl'!$J$18, IF(C26="PTC",'Aspectos Ingl'!$L$18))))</f>
        <v>0</v>
      </c>
      <c r="AY26" s="505">
        <f t="shared" si="15"/>
        <v>0</v>
      </c>
      <c r="AZ26" s="509">
        <f t="shared" si="16"/>
        <v>0</v>
      </c>
      <c r="BA26" s="510">
        <f t="shared" si="17"/>
        <v>0</v>
      </c>
      <c r="BB26" s="428"/>
      <c r="BC26" s="447"/>
    </row>
    <row r="27" spans="1:55" s="383" customFormat="1" ht="12.75" customHeight="1" x14ac:dyDescent="0.2">
      <c r="A27" s="430">
        <v>17</v>
      </c>
      <c r="B27" s="431"/>
      <c r="C27" s="432"/>
      <c r="D27" s="434"/>
      <c r="E27" s="435"/>
      <c r="F27" s="435"/>
      <c r="G27" s="435"/>
      <c r="H27" s="469" t="b">
        <f>IF(C27="PA-A",'Aspectos Ingl'!$F$5,IF(C27="PA-B",'Aspectos Ingl'!$H$5, IF(C27="PA-C",'Aspectos Ingl'!$J$5, IF(C27="PTC",'Aspectos Ingl'!$L$5))))</f>
        <v>0</v>
      </c>
      <c r="I27" s="469">
        <f t="shared" si="0"/>
        <v>0</v>
      </c>
      <c r="J27" s="436"/>
      <c r="K27" s="436"/>
      <c r="L27" s="469" t="b">
        <f>IF(C27="PA-A",'Aspectos Ingl'!$F$6,IF(C27="PA-B",'Aspectos Ingl'!$H$6, IF(C27="PA-C",'Aspectos Ingl'!$J$6, IF(C27="PTC",'Aspectos Ingl'!$L$6))))</f>
        <v>0</v>
      </c>
      <c r="M27" s="469">
        <f t="shared" si="1"/>
        <v>0</v>
      </c>
      <c r="N27" s="436"/>
      <c r="O27" s="469" t="b">
        <f>IF(C27="PA-A",'Aspectos Ingl'!$F$7,IF(C27="PA-B",'Aspectos Ingl'!$H$7, IF(C27="PA-C",'Aspectos Ingl'!$J$7, IF(C27="PTC",'Aspectos Ingl'!$L$7))))</f>
        <v>0</v>
      </c>
      <c r="P27" s="469">
        <f t="shared" si="2"/>
        <v>0</v>
      </c>
      <c r="Q27" s="436"/>
      <c r="R27" s="472" t="b">
        <f>IF(C27="PA-A",'Aspectos Ingl'!$F$8,IF(C27="PA-B",'Aspectos Ingl'!$H$8, IF(C27="PA-C",'Aspectos Ingl'!$J$8, IF(C27="PTC",'Aspectos Ingl'!$L$8))))</f>
        <v>0</v>
      </c>
      <c r="S27" s="472">
        <f t="shared" si="3"/>
        <v>0</v>
      </c>
      <c r="T27" s="438"/>
      <c r="U27" s="478" t="b">
        <f>IF(C27="PA-A",'Aspectos Ingl'!$F$9,IF(C27="PA-B",'Aspectos Ingl'!$H$9, IF(C27="PA-C",'Aspectos Ingl'!$J$9, IF(C27="PTC",'Aspectos Ingl'!$L$9))))</f>
        <v>0</v>
      </c>
      <c r="V27" s="478">
        <f t="shared" si="4"/>
        <v>0</v>
      </c>
      <c r="W27" s="481">
        <f t="shared" si="5"/>
        <v>0</v>
      </c>
      <c r="X27" s="523"/>
      <c r="Y27" s="721" t="b">
        <f>IF(C27="PA-A",'Aspectos Ingl'!$F$10,IF(C27="PA-B",'Aspectos Ingl'!$H$10, IF(C27="PA-C",'Aspectos Ingl'!$J$10, IF(C27="PTC",'Aspectos Ingl'!$L$10))))</f>
        <v>0</v>
      </c>
      <c r="Z27" s="721">
        <f t="shared" si="6"/>
        <v>0</v>
      </c>
      <c r="AA27" s="487">
        <f t="shared" si="7"/>
        <v>0</v>
      </c>
      <c r="AB27" s="441"/>
      <c r="AC27" s="469" t="b">
        <f>IF(C27="PA-A",'Aspectos Ingl'!$F$11,IF(C27="PA-B",'Aspectos Ingl'!$H$11, IF(C27="PA-C",'Aspectos Ingl'!$J$11, IF(C27="PTC",'Aspectos Ingl'!$L$11))))</f>
        <v>0</v>
      </c>
      <c r="AD27" s="490">
        <f t="shared" si="8"/>
        <v>0</v>
      </c>
      <c r="AE27" s="442"/>
      <c r="AF27" s="493" t="b">
        <f>IF(C27="PA-A",'Aspectos Ingl'!$F$12,IF(C27="PA-B",'Aspectos Ingl'!$H$12, IF(C27="PA-C",'Aspectos Ingl'!$J$12, IF(C27="PTC",'Aspectos Ingl'!$L$12))))</f>
        <v>0</v>
      </c>
      <c r="AG27" s="493">
        <f t="shared" si="9"/>
        <v>0</v>
      </c>
      <c r="AH27" s="443"/>
      <c r="AI27" s="496" t="b">
        <f>IF(C27="PA-A",'Aspectos Ingl'!$F$13,IF(C27="PA-B",'Aspectos Ingl'!$H$13, IF(C27="PA-C",'Aspectos Ingl'!$J$13, IF(C27="PTC",'Aspectos Ingl'!$L$13))))</f>
        <v>0</v>
      </c>
      <c r="AJ27" s="496">
        <f t="shared" si="10"/>
        <v>0</v>
      </c>
      <c r="AK27" s="445"/>
      <c r="AL27" s="502" t="b">
        <f>IF(C27="PA-A",'Aspectos Ingl'!$F$14,IF(C27="PA-B",'Aspectos Ingl'!$H$14, IF(C27="PA-C",'Aspectos Ingl'!$J$14, IF(C27="PTC",'Aspectos Ingl'!$L$14))))</f>
        <v>0</v>
      </c>
      <c r="AM27" s="502">
        <f t="shared" si="11"/>
        <v>0</v>
      </c>
      <c r="AN27" s="445"/>
      <c r="AO27" s="502" t="b">
        <f>IF(C27="PA-A",'Aspectos Ingl'!$F$15,IF(C27="PA-B",'Aspectos Ingl'!$H$15, IF(C27="PA-C",'Aspectos Ingl'!$J$15, IF(C27="PTC",'Aspectos Ingl'!$L$15))))</f>
        <v>0</v>
      </c>
      <c r="AP27" s="502">
        <f t="shared" si="12"/>
        <v>0</v>
      </c>
      <c r="AQ27" s="445"/>
      <c r="AR27" s="502" t="b">
        <f>IF(C27="PA-A",'Aspectos Ingl'!$F$16,IF(C27="PA-B",'Aspectos Ingl'!$H$16, IF(C27="PA-C",'Aspectos Ingl'!$J$16, IF(C27="PTC",'Aspectos Ingl'!$L$16))))</f>
        <v>0</v>
      </c>
      <c r="AS27" s="502">
        <f t="shared" si="13"/>
        <v>0</v>
      </c>
      <c r="AT27" s="445"/>
      <c r="AU27" s="502" t="b">
        <f>IF(C27="PA-A",'Aspectos Ingl'!$F$17,IF(C27="PA-B",'Aspectos Ingl'!$H$17, IF(C27="PA-C",'Aspectos Ingl'!$J$17, IF(C27="PTC",'Aspectos Ingl'!$L$17))))</f>
        <v>0</v>
      </c>
      <c r="AV27" s="502">
        <f t="shared" si="14"/>
        <v>0</v>
      </c>
      <c r="AW27" s="446"/>
      <c r="AX27" s="505" t="b">
        <f>IF(C27="PA-A",'Aspectos Ingl'!$F$18,IF(C27="PA-B",'Aspectos Ingl'!$H$18, IF(C27="PA-C",'Aspectos Ingl'!$J$18, IF(C27="PTC",'Aspectos Ingl'!$L$18))))</f>
        <v>0</v>
      </c>
      <c r="AY27" s="505">
        <f t="shared" si="15"/>
        <v>0</v>
      </c>
      <c r="AZ27" s="509">
        <f t="shared" si="16"/>
        <v>0</v>
      </c>
      <c r="BA27" s="510">
        <f t="shared" si="17"/>
        <v>0</v>
      </c>
      <c r="BB27" s="428"/>
      <c r="BC27" s="447"/>
    </row>
    <row r="28" spans="1:55" s="383" customFormat="1" ht="12" customHeight="1" x14ac:dyDescent="0.2">
      <c r="A28" s="430">
        <v>18</v>
      </c>
      <c r="B28" s="431"/>
      <c r="C28" s="432"/>
      <c r="D28" s="434"/>
      <c r="E28" s="435"/>
      <c r="F28" s="435"/>
      <c r="G28" s="435"/>
      <c r="H28" s="469" t="b">
        <f>IF(C28="PA-A",'Aspectos Ingl'!$F$5,IF(C28="PA-B",'Aspectos Ingl'!$H$5, IF(C28="PA-C",'Aspectos Ingl'!$J$5, IF(C28="PTC",'Aspectos Ingl'!$L$5))))</f>
        <v>0</v>
      </c>
      <c r="I28" s="469">
        <f t="shared" si="0"/>
        <v>0</v>
      </c>
      <c r="J28" s="436"/>
      <c r="K28" s="436"/>
      <c r="L28" s="469" t="b">
        <f>IF(C28="PA-A",'Aspectos Ingl'!$F$6,IF(C28="PA-B",'Aspectos Ingl'!$H$6, IF(C28="PA-C",'Aspectos Ingl'!$J$6, IF(C28="PTC",'Aspectos Ingl'!$L$6))))</f>
        <v>0</v>
      </c>
      <c r="M28" s="469">
        <f t="shared" si="1"/>
        <v>0</v>
      </c>
      <c r="N28" s="436"/>
      <c r="O28" s="469" t="b">
        <f>IF(C28="PA-A",'Aspectos Ingl'!$F$7,IF(C28="PA-B",'Aspectos Ingl'!$H$7, IF(C28="PA-C",'Aspectos Ingl'!$J$7, IF(C28="PTC",'Aspectos Ingl'!$L$7))))</f>
        <v>0</v>
      </c>
      <c r="P28" s="469">
        <f t="shared" si="2"/>
        <v>0</v>
      </c>
      <c r="Q28" s="436"/>
      <c r="R28" s="472" t="b">
        <f>IF(C28="PA-A",'Aspectos Ingl'!$F$8,IF(C28="PA-B",'Aspectos Ingl'!$H$8, IF(C28="PA-C",'Aspectos Ingl'!$J$8, IF(C28="PTC",'Aspectos Ingl'!$L$8))))</f>
        <v>0</v>
      </c>
      <c r="S28" s="472">
        <f t="shared" si="3"/>
        <v>0</v>
      </c>
      <c r="T28" s="438"/>
      <c r="U28" s="478" t="b">
        <f>IF(C28="PA-A",'Aspectos Ingl'!$F$9,IF(C28="PA-B",'Aspectos Ingl'!$H$9, IF(C28="PA-C",'Aspectos Ingl'!$J$9, IF(C28="PTC",'Aspectos Ingl'!$L$9))))</f>
        <v>0</v>
      </c>
      <c r="V28" s="478">
        <f t="shared" si="4"/>
        <v>0</v>
      </c>
      <c r="W28" s="481">
        <f t="shared" si="5"/>
        <v>0</v>
      </c>
      <c r="X28" s="523"/>
      <c r="Y28" s="721" t="b">
        <f>IF(C28="PA-A",'Aspectos Ingl'!$F$10,IF(C28="PA-B",'Aspectos Ingl'!$H$10, IF(C28="PA-C",'Aspectos Ingl'!$J$10, IF(C28="PTC",'Aspectos Ingl'!$L$10))))</f>
        <v>0</v>
      </c>
      <c r="Z28" s="721">
        <f t="shared" si="6"/>
        <v>0</v>
      </c>
      <c r="AA28" s="487">
        <f t="shared" si="7"/>
        <v>0</v>
      </c>
      <c r="AB28" s="441"/>
      <c r="AC28" s="469" t="b">
        <f>IF(C28="PA-A",'Aspectos Ingl'!$F$11,IF(C28="PA-B",'Aspectos Ingl'!$H$11, IF(C28="PA-C",'Aspectos Ingl'!$J$11, IF(C28="PTC",'Aspectos Ingl'!$L$11))))</f>
        <v>0</v>
      </c>
      <c r="AD28" s="490">
        <f t="shared" si="8"/>
        <v>0</v>
      </c>
      <c r="AE28" s="442"/>
      <c r="AF28" s="493" t="b">
        <f>IF(C28="PA-A",'Aspectos Ingl'!$F$12,IF(C28="PA-B",'Aspectos Ingl'!$H$12, IF(C28="PA-C",'Aspectos Ingl'!$J$12, IF(C28="PTC",'Aspectos Ingl'!$L$12))))</f>
        <v>0</v>
      </c>
      <c r="AG28" s="493">
        <f t="shared" si="9"/>
        <v>0</v>
      </c>
      <c r="AH28" s="443"/>
      <c r="AI28" s="496" t="b">
        <f>IF(C28="PA-A",'Aspectos Ingl'!$F$13,IF(C28="PA-B",'Aspectos Ingl'!$H$13, IF(C28="PA-C",'Aspectos Ingl'!$J$13, IF(C28="PTC",'Aspectos Ingl'!$L$13))))</f>
        <v>0</v>
      </c>
      <c r="AJ28" s="496">
        <f t="shared" si="10"/>
        <v>0</v>
      </c>
      <c r="AK28" s="445"/>
      <c r="AL28" s="502" t="b">
        <f>IF(C28="PA-A",'Aspectos Ingl'!$F$14,IF(C28="PA-B",'Aspectos Ingl'!$H$14, IF(C28="PA-C",'Aspectos Ingl'!$J$14, IF(C28="PTC",'Aspectos Ingl'!$L$14))))</f>
        <v>0</v>
      </c>
      <c r="AM28" s="502">
        <f t="shared" si="11"/>
        <v>0</v>
      </c>
      <c r="AN28" s="445"/>
      <c r="AO28" s="502" t="b">
        <f>IF(C28="PA-A",'Aspectos Ingl'!$F$15,IF(C28="PA-B",'Aspectos Ingl'!$H$15, IF(C28="PA-C",'Aspectos Ingl'!$J$15, IF(C28="PTC",'Aspectos Ingl'!$L$15))))</f>
        <v>0</v>
      </c>
      <c r="AP28" s="502">
        <f t="shared" si="12"/>
        <v>0</v>
      </c>
      <c r="AQ28" s="445"/>
      <c r="AR28" s="502" t="b">
        <f>IF(C28="PA-A",'Aspectos Ingl'!$F$16,IF(C28="PA-B",'Aspectos Ingl'!$H$16, IF(C28="PA-C",'Aspectos Ingl'!$J$16, IF(C28="PTC",'Aspectos Ingl'!$L$16))))</f>
        <v>0</v>
      </c>
      <c r="AS28" s="502">
        <f t="shared" si="13"/>
        <v>0</v>
      </c>
      <c r="AT28" s="445"/>
      <c r="AU28" s="502" t="b">
        <f>IF(C28="PA-A",'Aspectos Ingl'!$F$17,IF(C28="PA-B",'Aspectos Ingl'!$H$17, IF(C28="PA-C",'Aspectos Ingl'!$J$17, IF(C28="PTC",'Aspectos Ingl'!$L$17))))</f>
        <v>0</v>
      </c>
      <c r="AV28" s="502">
        <f t="shared" si="14"/>
        <v>0</v>
      </c>
      <c r="AW28" s="446"/>
      <c r="AX28" s="505" t="b">
        <f>IF(C28="PA-A",'Aspectos Ingl'!$F$18,IF(C28="PA-B",'Aspectos Ingl'!$H$18, IF(C28="PA-C",'Aspectos Ingl'!$J$18, IF(C28="PTC",'Aspectos Ingl'!$L$18))))</f>
        <v>0</v>
      </c>
      <c r="AY28" s="505">
        <f t="shared" si="15"/>
        <v>0</v>
      </c>
      <c r="AZ28" s="509">
        <f t="shared" si="16"/>
        <v>0</v>
      </c>
      <c r="BA28" s="510">
        <f t="shared" si="17"/>
        <v>0</v>
      </c>
      <c r="BB28" s="428"/>
      <c r="BC28" s="447"/>
    </row>
    <row r="29" spans="1:55" s="383" customFormat="1" ht="15" customHeight="1" x14ac:dyDescent="0.2">
      <c r="A29" s="430">
        <v>19</v>
      </c>
      <c r="B29" s="431"/>
      <c r="C29" s="432"/>
      <c r="D29" s="434"/>
      <c r="E29" s="435"/>
      <c r="F29" s="435"/>
      <c r="G29" s="435"/>
      <c r="H29" s="469" t="b">
        <f>IF(C29="PA-A",'Aspectos Ingl'!$F$5,IF(C29="PA-B",'Aspectos Ingl'!$H$5, IF(C29="PA-C",'Aspectos Ingl'!$J$5, IF(C29="PTC",'Aspectos Ingl'!$L$5))))</f>
        <v>0</v>
      </c>
      <c r="I29" s="469">
        <f t="shared" si="0"/>
        <v>0</v>
      </c>
      <c r="J29" s="436"/>
      <c r="K29" s="436"/>
      <c r="L29" s="469" t="b">
        <f>IF(C29="PA-A",'Aspectos Ingl'!$F$6,IF(C29="PA-B",'Aspectos Ingl'!$H$6, IF(C29="PA-C",'Aspectos Ingl'!$J$6, IF(C29="PTC",'Aspectos Ingl'!$L$6))))</f>
        <v>0</v>
      </c>
      <c r="M29" s="469">
        <f t="shared" si="1"/>
        <v>0</v>
      </c>
      <c r="N29" s="436"/>
      <c r="O29" s="469" t="b">
        <f>IF(C29="PA-A",'Aspectos Ingl'!$F$7,IF(C29="PA-B",'Aspectos Ingl'!$H$7, IF(C29="PA-C",'Aspectos Ingl'!$J$7, IF(C29="PTC",'Aspectos Ingl'!$L$7))))</f>
        <v>0</v>
      </c>
      <c r="P29" s="469">
        <f t="shared" si="2"/>
        <v>0</v>
      </c>
      <c r="Q29" s="436"/>
      <c r="R29" s="472" t="b">
        <f>IF(C29="PA-A",'Aspectos Ingl'!$F$8,IF(C29="PA-B",'Aspectos Ingl'!$H$8, IF(C29="PA-C",'Aspectos Ingl'!$J$8, IF(C29="PTC",'Aspectos Ingl'!$L$8))))</f>
        <v>0</v>
      </c>
      <c r="S29" s="472">
        <f t="shared" si="3"/>
        <v>0</v>
      </c>
      <c r="T29" s="438"/>
      <c r="U29" s="478" t="b">
        <f>IF(C29="PA-A",'Aspectos Ingl'!$F$9,IF(C29="PA-B",'Aspectos Ingl'!$H$9, IF(C29="PA-C",'Aspectos Ingl'!$J$9, IF(C29="PTC",'Aspectos Ingl'!$L$9))))</f>
        <v>0</v>
      </c>
      <c r="V29" s="478">
        <f t="shared" si="4"/>
        <v>0</v>
      </c>
      <c r="W29" s="481">
        <f t="shared" si="5"/>
        <v>0</v>
      </c>
      <c r="X29" s="523"/>
      <c r="Y29" s="721" t="b">
        <f>IF(C29="PA-A",'Aspectos Ingl'!$F$10,IF(C29="PA-B",'Aspectos Ingl'!$H$10, IF(C29="PA-C",'Aspectos Ingl'!$J$10, IF(C29="PTC",'Aspectos Ingl'!$L$10))))</f>
        <v>0</v>
      </c>
      <c r="Z29" s="721">
        <f t="shared" si="6"/>
        <v>0</v>
      </c>
      <c r="AA29" s="487">
        <f t="shared" si="7"/>
        <v>0</v>
      </c>
      <c r="AB29" s="441"/>
      <c r="AC29" s="469" t="b">
        <f>IF(C29="PA-A",'Aspectos Ingl'!$F$11,IF(C29="PA-B",'Aspectos Ingl'!$H$11, IF(C29="PA-C",'Aspectos Ingl'!$J$11, IF(C29="PTC",'Aspectos Ingl'!$L$11))))</f>
        <v>0</v>
      </c>
      <c r="AD29" s="490">
        <f t="shared" si="8"/>
        <v>0</v>
      </c>
      <c r="AE29" s="442"/>
      <c r="AF29" s="493" t="b">
        <f>IF(C29="PA-A",'Aspectos Ingl'!$F$12,IF(C29="PA-B",'Aspectos Ingl'!$H$12, IF(C29="PA-C",'Aspectos Ingl'!$J$12, IF(C29="PTC",'Aspectos Ingl'!$L$12))))</f>
        <v>0</v>
      </c>
      <c r="AG29" s="493">
        <f t="shared" si="9"/>
        <v>0</v>
      </c>
      <c r="AH29" s="443"/>
      <c r="AI29" s="496" t="b">
        <f>IF(C29="PA-A",'Aspectos Ingl'!$F$13,IF(C29="PA-B",'Aspectos Ingl'!$H$13, IF(C29="PA-C",'Aspectos Ingl'!$J$13, IF(C29="PTC",'Aspectos Ingl'!$L$13))))</f>
        <v>0</v>
      </c>
      <c r="AJ29" s="496">
        <f t="shared" si="10"/>
        <v>0</v>
      </c>
      <c r="AK29" s="445"/>
      <c r="AL29" s="502" t="b">
        <f>IF(C29="PA-A",'Aspectos Ingl'!$F$14,IF(C29="PA-B",'Aspectos Ingl'!$H$14, IF(C29="PA-C",'Aspectos Ingl'!$J$14, IF(C29="PTC",'Aspectos Ingl'!$L$14))))</f>
        <v>0</v>
      </c>
      <c r="AM29" s="502">
        <f t="shared" si="11"/>
        <v>0</v>
      </c>
      <c r="AN29" s="445"/>
      <c r="AO29" s="502" t="b">
        <f>IF(C29="PA-A",'Aspectos Ingl'!$F$15,IF(C29="PA-B",'Aspectos Ingl'!$H$15, IF(C29="PA-C",'Aspectos Ingl'!$J$15, IF(C29="PTC",'Aspectos Ingl'!$L$15))))</f>
        <v>0</v>
      </c>
      <c r="AP29" s="502">
        <f t="shared" si="12"/>
        <v>0</v>
      </c>
      <c r="AQ29" s="445"/>
      <c r="AR29" s="502" t="b">
        <f>IF(C29="PA-A",'Aspectos Ingl'!$F$16,IF(C29="PA-B",'Aspectos Ingl'!$H$16, IF(C29="PA-C",'Aspectos Ingl'!$J$16, IF(C29="PTC",'Aspectos Ingl'!$L$16))))</f>
        <v>0</v>
      </c>
      <c r="AS29" s="502">
        <f t="shared" si="13"/>
        <v>0</v>
      </c>
      <c r="AT29" s="445"/>
      <c r="AU29" s="502" t="b">
        <f>IF(C29="PA-A",'Aspectos Ingl'!$F$17,IF(C29="PA-B",'Aspectos Ingl'!$H$17, IF(C29="PA-C",'Aspectos Ingl'!$J$17, IF(C29="PTC",'Aspectos Ingl'!$L$17))))</f>
        <v>0</v>
      </c>
      <c r="AV29" s="502">
        <f t="shared" si="14"/>
        <v>0</v>
      </c>
      <c r="AW29" s="446"/>
      <c r="AX29" s="505" t="b">
        <f>IF(C29="PA-A",'Aspectos Ingl'!$F$18,IF(C29="PA-B",'Aspectos Ingl'!$H$18, IF(C29="PA-C",'Aspectos Ingl'!$J$18, IF(C29="PTC",'Aspectos Ingl'!$L$18))))</f>
        <v>0</v>
      </c>
      <c r="AY29" s="505">
        <f t="shared" si="15"/>
        <v>0</v>
      </c>
      <c r="AZ29" s="509">
        <f t="shared" si="16"/>
        <v>0</v>
      </c>
      <c r="BA29" s="510">
        <f t="shared" si="17"/>
        <v>0</v>
      </c>
      <c r="BB29" s="428"/>
      <c r="BC29" s="447"/>
    </row>
    <row r="30" spans="1:55" s="383" customFormat="1" ht="14.25" customHeight="1" x14ac:dyDescent="0.2">
      <c r="A30" s="430">
        <v>20</v>
      </c>
      <c r="B30" s="431"/>
      <c r="C30" s="432"/>
      <c r="D30" s="434"/>
      <c r="E30" s="435"/>
      <c r="F30" s="435"/>
      <c r="G30" s="435"/>
      <c r="H30" s="469" t="b">
        <f>IF(C30="PA-A",'Aspectos Ingl'!$F$5,IF(C30="PA-B",'Aspectos Ingl'!$H$5, IF(C30="PA-C",'Aspectos Ingl'!$J$5, IF(C30="PTC",'Aspectos Ingl'!$L$5))))</f>
        <v>0</v>
      </c>
      <c r="I30" s="469">
        <f t="shared" si="0"/>
        <v>0</v>
      </c>
      <c r="J30" s="436"/>
      <c r="K30" s="436"/>
      <c r="L30" s="469" t="b">
        <f>IF(C30="PA-A",'Aspectos Ingl'!$F$6,IF(C30="PA-B",'Aspectos Ingl'!$H$6, IF(C30="PA-C",'Aspectos Ingl'!$J$6, IF(C30="PTC",'Aspectos Ingl'!$L$6))))</f>
        <v>0</v>
      </c>
      <c r="M30" s="469">
        <f t="shared" si="1"/>
        <v>0</v>
      </c>
      <c r="N30" s="436"/>
      <c r="O30" s="469" t="b">
        <f>IF(C30="PA-A",'Aspectos Ingl'!$F$7,IF(C30="PA-B",'Aspectos Ingl'!$H$7, IF(C30="PA-C",'Aspectos Ingl'!$J$7, IF(C30="PTC",'Aspectos Ingl'!$L$7))))</f>
        <v>0</v>
      </c>
      <c r="P30" s="469">
        <f t="shared" si="2"/>
        <v>0</v>
      </c>
      <c r="Q30" s="436"/>
      <c r="R30" s="472" t="b">
        <f>IF(C30="PA-A",'Aspectos Ingl'!$F$8,IF(C30="PA-B",'Aspectos Ingl'!$H$8, IF(C30="PA-C",'Aspectos Ingl'!$J$8, IF(C30="PTC",'Aspectos Ingl'!$L$8))))</f>
        <v>0</v>
      </c>
      <c r="S30" s="472">
        <f t="shared" si="3"/>
        <v>0</v>
      </c>
      <c r="T30" s="438"/>
      <c r="U30" s="478" t="b">
        <f>IF(C30="PA-A",'Aspectos Ingl'!$F$9,IF(C30="PA-B",'Aspectos Ingl'!$H$9, IF(C30="PA-C",'Aspectos Ingl'!$J$9, IF(C30="PTC",'Aspectos Ingl'!$L$9))))</f>
        <v>0</v>
      </c>
      <c r="V30" s="478">
        <f t="shared" si="4"/>
        <v>0</v>
      </c>
      <c r="W30" s="481">
        <f t="shared" si="5"/>
        <v>0</v>
      </c>
      <c r="X30" s="523"/>
      <c r="Y30" s="721" t="b">
        <f>IF(C30="PA-A",'Aspectos Ingl'!$F$10,IF(C30="PA-B",'Aspectos Ingl'!$H$10, IF(C30="PA-C",'Aspectos Ingl'!$J$10, IF(C30="PTC",'Aspectos Ingl'!$L$10))))</f>
        <v>0</v>
      </c>
      <c r="Z30" s="721">
        <f t="shared" si="6"/>
        <v>0</v>
      </c>
      <c r="AA30" s="487">
        <f t="shared" si="7"/>
        <v>0</v>
      </c>
      <c r="AB30" s="441"/>
      <c r="AC30" s="469" t="b">
        <f>IF(C30="PA-A",'Aspectos Ingl'!$F$11,IF(C30="PA-B",'Aspectos Ingl'!$H$11, IF(C30="PA-C",'Aspectos Ingl'!$J$11, IF(C30="PTC",'Aspectos Ingl'!$L$11))))</f>
        <v>0</v>
      </c>
      <c r="AD30" s="490">
        <f t="shared" si="8"/>
        <v>0</v>
      </c>
      <c r="AE30" s="442"/>
      <c r="AF30" s="493" t="b">
        <f>IF(C30="PA-A",'Aspectos Ingl'!$F$12,IF(C30="PA-B",'Aspectos Ingl'!$H$12, IF(C30="PA-C",'Aspectos Ingl'!$J$12, IF(C30="PTC",'Aspectos Ingl'!$L$12))))</f>
        <v>0</v>
      </c>
      <c r="AG30" s="493">
        <f t="shared" si="9"/>
        <v>0</v>
      </c>
      <c r="AH30" s="443"/>
      <c r="AI30" s="496" t="b">
        <f>IF(C30="PA-A",'Aspectos Ingl'!$F$13,IF(C30="PA-B",'Aspectos Ingl'!$H$13, IF(C30="PA-C",'Aspectos Ingl'!$J$13, IF(C30="PTC",'Aspectos Ingl'!$L$13))))</f>
        <v>0</v>
      </c>
      <c r="AJ30" s="496">
        <f t="shared" si="10"/>
        <v>0</v>
      </c>
      <c r="AK30" s="445"/>
      <c r="AL30" s="502" t="b">
        <f>IF(C30="PA-A",'Aspectos Ingl'!$F$14,IF(C30="PA-B",'Aspectos Ingl'!$H$14, IF(C30="PA-C",'Aspectos Ingl'!$J$14, IF(C30="PTC",'Aspectos Ingl'!$L$14))))</f>
        <v>0</v>
      </c>
      <c r="AM30" s="502">
        <f t="shared" si="11"/>
        <v>0</v>
      </c>
      <c r="AN30" s="445"/>
      <c r="AO30" s="502" t="b">
        <f>IF(C30="PA-A",'Aspectos Ingl'!$F$15,IF(C30="PA-B",'Aspectos Ingl'!$H$15, IF(C30="PA-C",'Aspectos Ingl'!$J$15, IF(C30="PTC",'Aspectos Ingl'!$L$15))))</f>
        <v>0</v>
      </c>
      <c r="AP30" s="502">
        <f t="shared" si="12"/>
        <v>0</v>
      </c>
      <c r="AQ30" s="445"/>
      <c r="AR30" s="502" t="b">
        <f>IF(C30="PA-A",'Aspectos Ingl'!$F$16,IF(C30="PA-B",'Aspectos Ingl'!$H$16, IF(C30="PA-C",'Aspectos Ingl'!$J$16, IF(C30="PTC",'Aspectos Ingl'!$L$16))))</f>
        <v>0</v>
      </c>
      <c r="AS30" s="502">
        <f t="shared" si="13"/>
        <v>0</v>
      </c>
      <c r="AT30" s="445"/>
      <c r="AU30" s="502" t="b">
        <f>IF(C30="PA-A",'Aspectos Ingl'!$F$17,IF(C30="PA-B",'Aspectos Ingl'!$H$17, IF(C30="PA-C",'Aspectos Ingl'!$J$17, IF(C30="PTC",'Aspectos Ingl'!$L$17))))</f>
        <v>0</v>
      </c>
      <c r="AV30" s="502">
        <f t="shared" si="14"/>
        <v>0</v>
      </c>
      <c r="AW30" s="446"/>
      <c r="AX30" s="505" t="b">
        <f>IF(C30="PA-A",'Aspectos Ingl'!$F$18,IF(C30="PA-B",'Aspectos Ingl'!$H$18, IF(C30="PA-C",'Aspectos Ingl'!$J$18, IF(C30="PTC",'Aspectos Ingl'!$L$18))))</f>
        <v>0</v>
      </c>
      <c r="AY30" s="505">
        <f t="shared" si="15"/>
        <v>0</v>
      </c>
      <c r="AZ30" s="509">
        <f t="shared" si="16"/>
        <v>0</v>
      </c>
      <c r="BA30" s="510">
        <f t="shared" si="17"/>
        <v>0</v>
      </c>
      <c r="BB30" s="428"/>
      <c r="BC30" s="449"/>
    </row>
    <row r="31" spans="1:55" s="383" customFormat="1" ht="14.25" customHeight="1" x14ac:dyDescent="0.2">
      <c r="A31" s="430">
        <v>21</v>
      </c>
      <c r="B31" s="431"/>
      <c r="C31" s="432"/>
      <c r="D31" s="434"/>
      <c r="E31" s="435"/>
      <c r="F31" s="435"/>
      <c r="G31" s="435"/>
      <c r="H31" s="469" t="b">
        <f>IF(C31="PA-A",'Aspectos Ingl'!$F$5,IF(C31="PA-B",'Aspectos Ingl'!$H$5, IF(C31="PA-C",'Aspectos Ingl'!$J$5, IF(C31="PTC",'Aspectos Ingl'!$L$5))))</f>
        <v>0</v>
      </c>
      <c r="I31" s="469">
        <f t="shared" si="0"/>
        <v>0</v>
      </c>
      <c r="J31" s="436"/>
      <c r="K31" s="436"/>
      <c r="L31" s="469" t="b">
        <f>IF(C31="PA-A",'Aspectos Ingl'!$F$6,IF(C31="PA-B",'Aspectos Ingl'!$H$6, IF(C31="PA-C",'Aspectos Ingl'!$J$6, IF(C31="PTC",'Aspectos Ingl'!$L$6))))</f>
        <v>0</v>
      </c>
      <c r="M31" s="469">
        <f t="shared" si="1"/>
        <v>0</v>
      </c>
      <c r="N31" s="436"/>
      <c r="O31" s="469" t="b">
        <f>IF(C31="PA-A",'Aspectos Ingl'!$F$7,IF(C31="PA-B",'Aspectos Ingl'!$H$7, IF(C31="PA-C",'Aspectos Ingl'!$J$7, IF(C31="PTC",'Aspectos Ingl'!$L$7))))</f>
        <v>0</v>
      </c>
      <c r="P31" s="469">
        <f t="shared" si="2"/>
        <v>0</v>
      </c>
      <c r="Q31" s="436"/>
      <c r="R31" s="472" t="b">
        <f>IF(C31="PA-A",'Aspectos Ingl'!$F$8,IF(C31="PA-B",'Aspectos Ingl'!$H$8, IF(C31="PA-C",'Aspectos Ingl'!$J$8, IF(C31="PTC",'Aspectos Ingl'!$L$8))))</f>
        <v>0</v>
      </c>
      <c r="S31" s="472">
        <f t="shared" si="3"/>
        <v>0</v>
      </c>
      <c r="T31" s="438"/>
      <c r="U31" s="478" t="b">
        <f>IF(C31="PA-A",'Aspectos Ingl'!$F$9,IF(C31="PA-B",'Aspectos Ingl'!$H$9, IF(C31="PA-C",'Aspectos Ingl'!$J$9, IF(C31="PTC",'Aspectos Ingl'!$L$9))))</f>
        <v>0</v>
      </c>
      <c r="V31" s="478">
        <f t="shared" si="4"/>
        <v>0</v>
      </c>
      <c r="W31" s="481">
        <f t="shared" si="5"/>
        <v>0</v>
      </c>
      <c r="X31" s="523"/>
      <c r="Y31" s="721" t="b">
        <f>IF(C31="PA-A",'Aspectos Ingl'!$F$10,IF(C31="PA-B",'Aspectos Ingl'!$H$10, IF(C31="PA-C",'Aspectos Ingl'!$J$10, IF(C31="PTC",'Aspectos Ingl'!$L$10))))</f>
        <v>0</v>
      </c>
      <c r="Z31" s="721">
        <f t="shared" si="6"/>
        <v>0</v>
      </c>
      <c r="AA31" s="487">
        <f t="shared" si="7"/>
        <v>0</v>
      </c>
      <c r="AB31" s="441"/>
      <c r="AC31" s="469" t="b">
        <f>IF(C31="PA-A",'Aspectos Ingl'!$F$11,IF(C31="PA-B",'Aspectos Ingl'!$H$11, IF(C31="PA-C",'Aspectos Ingl'!$J$11, IF(C31="PTC",'Aspectos Ingl'!$L$11))))</f>
        <v>0</v>
      </c>
      <c r="AD31" s="490">
        <f t="shared" si="8"/>
        <v>0</v>
      </c>
      <c r="AE31" s="442"/>
      <c r="AF31" s="493" t="b">
        <f>IF(C31="PA-A",'Aspectos Ingl'!$F$12,IF(C31="PA-B",'Aspectos Ingl'!$H$12, IF(C31="PA-C",'Aspectos Ingl'!$J$12, IF(C31="PTC",'Aspectos Ingl'!$L$12))))</f>
        <v>0</v>
      </c>
      <c r="AG31" s="493">
        <f t="shared" si="9"/>
        <v>0</v>
      </c>
      <c r="AH31" s="443"/>
      <c r="AI31" s="496" t="b">
        <f>IF(C31="PA-A",'Aspectos Ingl'!$F$13,IF(C31="PA-B",'Aspectos Ingl'!$H$13, IF(C31="PA-C",'Aspectos Ingl'!$J$13, IF(C31="PTC",'Aspectos Ingl'!$L$13))))</f>
        <v>0</v>
      </c>
      <c r="AJ31" s="496">
        <f t="shared" si="10"/>
        <v>0</v>
      </c>
      <c r="AK31" s="445"/>
      <c r="AL31" s="502" t="b">
        <f>IF(C31="PA-A",'Aspectos Ingl'!$F$14,IF(C31="PA-B",'Aspectos Ingl'!$H$14, IF(C31="PA-C",'Aspectos Ingl'!$J$14, IF(C31="PTC",'Aspectos Ingl'!$L$14))))</f>
        <v>0</v>
      </c>
      <c r="AM31" s="502">
        <f t="shared" si="11"/>
        <v>0</v>
      </c>
      <c r="AN31" s="445"/>
      <c r="AO31" s="502" t="b">
        <f>IF(C31="PA-A",'Aspectos Ingl'!$F$15,IF(C31="PA-B",'Aspectos Ingl'!$H$15, IF(C31="PA-C",'Aspectos Ingl'!$J$15, IF(C31="PTC",'Aspectos Ingl'!$L$15))))</f>
        <v>0</v>
      </c>
      <c r="AP31" s="502">
        <f t="shared" si="12"/>
        <v>0</v>
      </c>
      <c r="AQ31" s="445"/>
      <c r="AR31" s="502" t="b">
        <f>IF(C31="PA-A",'Aspectos Ingl'!$F$16,IF(C31="PA-B",'Aspectos Ingl'!$H$16, IF(C31="PA-C",'Aspectos Ingl'!$J$16, IF(C31="PTC",'Aspectos Ingl'!$L$16))))</f>
        <v>0</v>
      </c>
      <c r="AS31" s="502">
        <f t="shared" si="13"/>
        <v>0</v>
      </c>
      <c r="AT31" s="445"/>
      <c r="AU31" s="502" t="b">
        <f>IF(C31="PA-A",'Aspectos Ingl'!$F$17,IF(C31="PA-B",'Aspectos Ingl'!$H$17, IF(C31="PA-C",'Aspectos Ingl'!$J$17, IF(C31="PTC",'Aspectos Ingl'!$L$17))))</f>
        <v>0</v>
      </c>
      <c r="AV31" s="502">
        <f t="shared" si="14"/>
        <v>0</v>
      </c>
      <c r="AW31" s="446"/>
      <c r="AX31" s="505" t="b">
        <f>IF(C31="PA-A",'Aspectos Ingl'!$F$18,IF(C31="PA-B",'Aspectos Ingl'!$H$18, IF(C31="PA-C",'Aspectos Ingl'!$J$18, IF(C31="PTC",'Aspectos Ingl'!$L$18))))</f>
        <v>0</v>
      </c>
      <c r="AY31" s="505">
        <f t="shared" si="15"/>
        <v>0</v>
      </c>
      <c r="AZ31" s="509">
        <f t="shared" si="16"/>
        <v>0</v>
      </c>
      <c r="BA31" s="510">
        <f t="shared" si="17"/>
        <v>0</v>
      </c>
      <c r="BB31" s="428"/>
      <c r="BC31" s="449"/>
    </row>
    <row r="32" spans="1:55" s="383" customFormat="1" ht="14.25" customHeight="1" x14ac:dyDescent="0.2">
      <c r="A32" s="430">
        <v>22</v>
      </c>
      <c r="B32" s="431"/>
      <c r="C32" s="432"/>
      <c r="D32" s="434"/>
      <c r="E32" s="435"/>
      <c r="F32" s="435"/>
      <c r="G32" s="435"/>
      <c r="H32" s="469" t="b">
        <f>IF(C32="PA-A",'Aspectos Ingl'!$F$5,IF(C32="PA-B",'Aspectos Ingl'!$H$5, IF(C32="PA-C",'Aspectos Ingl'!$J$5, IF(C32="PTC",'Aspectos Ingl'!$L$5))))</f>
        <v>0</v>
      </c>
      <c r="I32" s="469">
        <f t="shared" si="0"/>
        <v>0</v>
      </c>
      <c r="J32" s="436"/>
      <c r="K32" s="436"/>
      <c r="L32" s="469" t="b">
        <f>IF(C32="PA-A",'Aspectos Ingl'!$F$6,IF(C32="PA-B",'Aspectos Ingl'!$H$6, IF(C32="PA-C",'Aspectos Ingl'!$J$6, IF(C32="PTC",'Aspectos Ingl'!$L$6))))</f>
        <v>0</v>
      </c>
      <c r="M32" s="469">
        <f t="shared" si="1"/>
        <v>0</v>
      </c>
      <c r="N32" s="436"/>
      <c r="O32" s="469" t="b">
        <f>IF(C32="PA-A",'Aspectos Ingl'!$F$7,IF(C32="PA-B",'Aspectos Ingl'!$H$7, IF(C32="PA-C",'Aspectos Ingl'!$J$7, IF(C32="PTC",'Aspectos Ingl'!$L$7))))</f>
        <v>0</v>
      </c>
      <c r="P32" s="469">
        <f t="shared" si="2"/>
        <v>0</v>
      </c>
      <c r="Q32" s="436"/>
      <c r="R32" s="472" t="b">
        <f>IF(C32="PA-A",'Aspectos Ingl'!$F$8,IF(C32="PA-B",'Aspectos Ingl'!$H$8, IF(C32="PA-C",'Aspectos Ingl'!$J$8, IF(C32="PTC",'Aspectos Ingl'!$L$8))))</f>
        <v>0</v>
      </c>
      <c r="S32" s="472">
        <f t="shared" si="3"/>
        <v>0</v>
      </c>
      <c r="T32" s="438"/>
      <c r="U32" s="478" t="b">
        <f>IF(C32="PA-A",'Aspectos Ingl'!$F$9,IF(C32="PA-B",'Aspectos Ingl'!$H$9, IF(C32="PA-C",'Aspectos Ingl'!$J$9, IF(C32="PTC",'Aspectos Ingl'!$L$9))))</f>
        <v>0</v>
      </c>
      <c r="V32" s="478">
        <f t="shared" si="4"/>
        <v>0</v>
      </c>
      <c r="W32" s="481">
        <f t="shared" si="5"/>
        <v>0</v>
      </c>
      <c r="X32" s="523"/>
      <c r="Y32" s="721" t="b">
        <f>IF(C32="PA-A",'Aspectos Ingl'!$F$10,IF(C32="PA-B",'Aspectos Ingl'!$H$10, IF(C32="PA-C",'Aspectos Ingl'!$J$10, IF(C32="PTC",'Aspectos Ingl'!$L$10))))</f>
        <v>0</v>
      </c>
      <c r="Z32" s="721">
        <f t="shared" si="6"/>
        <v>0</v>
      </c>
      <c r="AA32" s="487">
        <f t="shared" si="7"/>
        <v>0</v>
      </c>
      <c r="AB32" s="441"/>
      <c r="AC32" s="469" t="b">
        <f>IF(C32="PA-A",'Aspectos Ingl'!$F$11,IF(C32="PA-B",'Aspectos Ingl'!$H$11, IF(C32="PA-C",'Aspectos Ingl'!$J$11, IF(C32="PTC",'Aspectos Ingl'!$L$11))))</f>
        <v>0</v>
      </c>
      <c r="AD32" s="490">
        <f t="shared" si="8"/>
        <v>0</v>
      </c>
      <c r="AE32" s="442"/>
      <c r="AF32" s="493" t="b">
        <f>IF(C32="PA-A",'Aspectos Ingl'!$F$12,IF(C32="PA-B",'Aspectos Ingl'!$H$12, IF(C32="PA-C",'Aspectos Ingl'!$J$12, IF(C32="PTC",'Aspectos Ingl'!$L$12))))</f>
        <v>0</v>
      </c>
      <c r="AG32" s="493">
        <f t="shared" si="9"/>
        <v>0</v>
      </c>
      <c r="AH32" s="443"/>
      <c r="AI32" s="496" t="b">
        <f>IF(C32="PA-A",'Aspectos Ingl'!$F$13,IF(C32="PA-B",'Aspectos Ingl'!$H$13, IF(C32="PA-C",'Aspectos Ingl'!$J$13, IF(C32="PTC",'Aspectos Ingl'!$L$13))))</f>
        <v>0</v>
      </c>
      <c r="AJ32" s="496">
        <f t="shared" si="10"/>
        <v>0</v>
      </c>
      <c r="AK32" s="445"/>
      <c r="AL32" s="502" t="b">
        <f>IF(C32="PA-A",'Aspectos Ingl'!$F$14,IF(C32="PA-B",'Aspectos Ingl'!$H$14, IF(C32="PA-C",'Aspectos Ingl'!$J$14, IF(C32="PTC",'Aspectos Ingl'!$L$14))))</f>
        <v>0</v>
      </c>
      <c r="AM32" s="502">
        <f t="shared" si="11"/>
        <v>0</v>
      </c>
      <c r="AN32" s="445"/>
      <c r="AO32" s="502" t="b">
        <f>IF(C32="PA-A",'Aspectos Ingl'!$F$15,IF(C32="PA-B",'Aspectos Ingl'!$H$15, IF(C32="PA-C",'Aspectos Ingl'!$J$15, IF(C32="PTC",'Aspectos Ingl'!$L$15))))</f>
        <v>0</v>
      </c>
      <c r="AP32" s="502">
        <f t="shared" si="12"/>
        <v>0</v>
      </c>
      <c r="AQ32" s="445"/>
      <c r="AR32" s="502" t="b">
        <f>IF(C32="PA-A",'Aspectos Ingl'!$F$16,IF(C32="PA-B",'Aspectos Ingl'!$H$16, IF(C32="PA-C",'Aspectos Ingl'!$J$16, IF(C32="PTC",'Aspectos Ingl'!$L$16))))</f>
        <v>0</v>
      </c>
      <c r="AS32" s="502">
        <f t="shared" si="13"/>
        <v>0</v>
      </c>
      <c r="AT32" s="445"/>
      <c r="AU32" s="502" t="b">
        <f>IF(C32="PA-A",'Aspectos Ingl'!$F$17,IF(C32="PA-B",'Aspectos Ingl'!$H$17, IF(C32="PA-C",'Aspectos Ingl'!$J$17, IF(C32="PTC",'Aspectos Ingl'!$L$17))))</f>
        <v>0</v>
      </c>
      <c r="AV32" s="502">
        <f t="shared" si="14"/>
        <v>0</v>
      </c>
      <c r="AW32" s="446"/>
      <c r="AX32" s="505" t="b">
        <f>IF(C32="PA-A",'Aspectos Ingl'!$F$18,IF(C32="PA-B",'Aspectos Ingl'!$H$18, IF(C32="PA-C",'Aspectos Ingl'!$J$18, IF(C32="PTC",'Aspectos Ingl'!$L$18))))</f>
        <v>0</v>
      </c>
      <c r="AY32" s="505">
        <f t="shared" si="15"/>
        <v>0</v>
      </c>
      <c r="AZ32" s="509">
        <f t="shared" si="16"/>
        <v>0</v>
      </c>
      <c r="BA32" s="510">
        <f t="shared" si="17"/>
        <v>0</v>
      </c>
      <c r="BB32" s="428"/>
      <c r="BC32" s="449"/>
    </row>
    <row r="33" spans="1:55" s="383" customFormat="1" ht="14.25" customHeight="1" x14ac:dyDescent="0.2">
      <c r="A33" s="430">
        <v>23</v>
      </c>
      <c r="B33" s="431"/>
      <c r="C33" s="432"/>
      <c r="D33" s="434"/>
      <c r="E33" s="435"/>
      <c r="F33" s="435"/>
      <c r="G33" s="435"/>
      <c r="H33" s="469" t="b">
        <f>IF(C33="PA-A",'Aspectos Ingl'!$F$5,IF(C33="PA-B",'Aspectos Ingl'!$H$5, IF(C33="PA-C",'Aspectos Ingl'!$J$5, IF(C33="PTC",'Aspectos Ingl'!$L$5))))</f>
        <v>0</v>
      </c>
      <c r="I33" s="469">
        <f t="shared" si="0"/>
        <v>0</v>
      </c>
      <c r="J33" s="436"/>
      <c r="K33" s="436"/>
      <c r="L33" s="469" t="b">
        <f>IF(C33="PA-A",'Aspectos Ingl'!$F$6,IF(C33="PA-B",'Aspectos Ingl'!$H$6, IF(C33="PA-C",'Aspectos Ingl'!$J$6, IF(C33="PTC",'Aspectos Ingl'!$L$6))))</f>
        <v>0</v>
      </c>
      <c r="M33" s="469">
        <f t="shared" si="1"/>
        <v>0</v>
      </c>
      <c r="N33" s="436"/>
      <c r="O33" s="469" t="b">
        <f>IF(C33="PA-A",'Aspectos Ingl'!$F$7,IF(C33="PA-B",'Aspectos Ingl'!$H$7, IF(C33="PA-C",'Aspectos Ingl'!$J$7, IF(C33="PTC",'Aspectos Ingl'!$L$7))))</f>
        <v>0</v>
      </c>
      <c r="P33" s="469">
        <f t="shared" si="2"/>
        <v>0</v>
      </c>
      <c r="Q33" s="436"/>
      <c r="R33" s="472" t="b">
        <f>IF(C33="PA-A",'Aspectos Ingl'!$F$8,IF(C33="PA-B",'Aspectos Ingl'!$H$8, IF(C33="PA-C",'Aspectos Ingl'!$J$8, IF(C33="PTC",'Aspectos Ingl'!$L$8))))</f>
        <v>0</v>
      </c>
      <c r="S33" s="472">
        <f t="shared" si="3"/>
        <v>0</v>
      </c>
      <c r="T33" s="438"/>
      <c r="U33" s="478" t="b">
        <f>IF(C33="PA-A",'Aspectos Ingl'!$F$9,IF(C33="PA-B",'Aspectos Ingl'!$H$9, IF(C33="PA-C",'Aspectos Ingl'!$J$9, IF(C33="PTC",'Aspectos Ingl'!$L$9))))</f>
        <v>0</v>
      </c>
      <c r="V33" s="478">
        <f t="shared" si="4"/>
        <v>0</v>
      </c>
      <c r="W33" s="481">
        <f t="shared" si="5"/>
        <v>0</v>
      </c>
      <c r="X33" s="523"/>
      <c r="Y33" s="721" t="b">
        <f>IF(C33="PA-A",'Aspectos Ingl'!$F$10,IF(C33="PA-B",'Aspectos Ingl'!$H$10, IF(C33="PA-C",'Aspectos Ingl'!$J$10, IF(C33="PTC",'Aspectos Ingl'!$L$10))))</f>
        <v>0</v>
      </c>
      <c r="Z33" s="721">
        <f t="shared" si="6"/>
        <v>0</v>
      </c>
      <c r="AA33" s="487">
        <f t="shared" si="7"/>
        <v>0</v>
      </c>
      <c r="AB33" s="441"/>
      <c r="AC33" s="469" t="b">
        <f>IF(C33="PA-A",'Aspectos Ingl'!$F$11,IF(C33="PA-B",'Aspectos Ingl'!$H$11, IF(C33="PA-C",'Aspectos Ingl'!$J$11, IF(C33="PTC",'Aspectos Ingl'!$L$11))))</f>
        <v>0</v>
      </c>
      <c r="AD33" s="490">
        <f t="shared" si="8"/>
        <v>0</v>
      </c>
      <c r="AE33" s="442"/>
      <c r="AF33" s="493" t="b">
        <f>IF(C33="PA-A",'Aspectos Ingl'!$F$12,IF(C33="PA-B",'Aspectos Ingl'!$H$12, IF(C33="PA-C",'Aspectos Ingl'!$J$12, IF(C33="PTC",'Aspectos Ingl'!$L$12))))</f>
        <v>0</v>
      </c>
      <c r="AG33" s="493">
        <f t="shared" si="9"/>
        <v>0</v>
      </c>
      <c r="AH33" s="443"/>
      <c r="AI33" s="496" t="b">
        <f>IF(C33="PA-A",'Aspectos Ingl'!$F$13,IF(C33="PA-B",'Aspectos Ingl'!$H$13, IF(C33="PA-C",'Aspectos Ingl'!$J$13, IF(C33="PTC",'Aspectos Ingl'!$L$13))))</f>
        <v>0</v>
      </c>
      <c r="AJ33" s="496">
        <f t="shared" si="10"/>
        <v>0</v>
      </c>
      <c r="AK33" s="445"/>
      <c r="AL33" s="502" t="b">
        <f>IF(C33="PA-A",'Aspectos Ingl'!$F$14,IF(C33="PA-B",'Aspectos Ingl'!$H$14, IF(C33="PA-C",'Aspectos Ingl'!$J$14, IF(C33="PTC",'Aspectos Ingl'!$L$14))))</f>
        <v>0</v>
      </c>
      <c r="AM33" s="502">
        <f t="shared" si="11"/>
        <v>0</v>
      </c>
      <c r="AN33" s="445"/>
      <c r="AO33" s="502" t="b">
        <f>IF(C33="PA-A",'Aspectos Ingl'!$F$15,IF(C33="PA-B",'Aspectos Ingl'!$H$15, IF(C33="PA-C",'Aspectos Ingl'!$J$15, IF(C33="PTC",'Aspectos Ingl'!$L$15))))</f>
        <v>0</v>
      </c>
      <c r="AP33" s="502">
        <f t="shared" si="12"/>
        <v>0</v>
      </c>
      <c r="AQ33" s="445"/>
      <c r="AR33" s="502" t="b">
        <f>IF(C33="PA-A",'Aspectos Ingl'!$F$16,IF(C33="PA-B",'Aspectos Ingl'!$H$16, IF(C33="PA-C",'Aspectos Ingl'!$J$16, IF(C33="PTC",'Aspectos Ingl'!$L$16))))</f>
        <v>0</v>
      </c>
      <c r="AS33" s="502">
        <f t="shared" si="13"/>
        <v>0</v>
      </c>
      <c r="AT33" s="445"/>
      <c r="AU33" s="502" t="b">
        <f>IF(C33="PA-A",'Aspectos Ingl'!$F$17,IF(C33="PA-B",'Aspectos Ingl'!$H$17, IF(C33="PA-C",'Aspectos Ingl'!$J$17, IF(C33="PTC",'Aspectos Ingl'!$L$17))))</f>
        <v>0</v>
      </c>
      <c r="AV33" s="502">
        <f t="shared" si="14"/>
        <v>0</v>
      </c>
      <c r="AW33" s="446"/>
      <c r="AX33" s="505" t="b">
        <f>IF(C33="PA-A",'Aspectos Ingl'!$F$18,IF(C33="PA-B",'Aspectos Ingl'!$H$18, IF(C33="PA-C",'Aspectos Ingl'!$J$18, IF(C33="PTC",'Aspectos Ingl'!$L$18))))</f>
        <v>0</v>
      </c>
      <c r="AY33" s="505">
        <f t="shared" si="15"/>
        <v>0</v>
      </c>
      <c r="AZ33" s="509">
        <f t="shared" si="16"/>
        <v>0</v>
      </c>
      <c r="BA33" s="510">
        <f t="shared" si="17"/>
        <v>0</v>
      </c>
      <c r="BB33" s="428"/>
      <c r="BC33" s="449"/>
    </row>
    <row r="34" spans="1:55" s="383" customFormat="1" ht="14.25" customHeight="1" x14ac:dyDescent="0.2">
      <c r="A34" s="430">
        <v>24</v>
      </c>
      <c r="B34" s="431"/>
      <c r="C34" s="432"/>
      <c r="D34" s="434"/>
      <c r="E34" s="435"/>
      <c r="F34" s="435"/>
      <c r="G34" s="435"/>
      <c r="H34" s="469" t="b">
        <f>IF(C34="PA-A",'Aspectos Ingl'!$F$5,IF(C34="PA-B",'Aspectos Ingl'!$H$5, IF(C34="PA-C",'Aspectos Ingl'!$J$5, IF(C34="PTC",'Aspectos Ingl'!$L$5))))</f>
        <v>0</v>
      </c>
      <c r="I34" s="469">
        <f t="shared" si="0"/>
        <v>0</v>
      </c>
      <c r="J34" s="436"/>
      <c r="K34" s="436"/>
      <c r="L34" s="469" t="b">
        <f>IF(C34="PA-A",'Aspectos Ingl'!$F$6,IF(C34="PA-B",'Aspectos Ingl'!$H$6, IF(C34="PA-C",'Aspectos Ingl'!$J$6, IF(C34="PTC",'Aspectos Ingl'!$L$6))))</f>
        <v>0</v>
      </c>
      <c r="M34" s="469">
        <f t="shared" si="1"/>
        <v>0</v>
      </c>
      <c r="N34" s="436"/>
      <c r="O34" s="469" t="b">
        <f>IF(C34="PA-A",'Aspectos Ingl'!$F$7,IF(C34="PA-B",'Aspectos Ingl'!$H$7, IF(C34="PA-C",'Aspectos Ingl'!$J$7, IF(C34="PTC",'Aspectos Ingl'!$L$7))))</f>
        <v>0</v>
      </c>
      <c r="P34" s="469">
        <f t="shared" si="2"/>
        <v>0</v>
      </c>
      <c r="Q34" s="436"/>
      <c r="R34" s="472" t="b">
        <f>IF(C34="PA-A",'Aspectos Ingl'!$F$8,IF(C34="PA-B",'Aspectos Ingl'!$H$8, IF(C34="PA-C",'Aspectos Ingl'!$J$8, IF(C34="PTC",'Aspectos Ingl'!$L$8))))</f>
        <v>0</v>
      </c>
      <c r="S34" s="472">
        <f t="shared" si="3"/>
        <v>0</v>
      </c>
      <c r="T34" s="438"/>
      <c r="U34" s="478" t="b">
        <f>IF(C34="PA-A",'Aspectos Ingl'!$F$9,IF(C34="PA-B",'Aspectos Ingl'!$H$9, IF(C34="PA-C",'Aspectos Ingl'!$J$9, IF(C34="PTC",'Aspectos Ingl'!$L$9))))</f>
        <v>0</v>
      </c>
      <c r="V34" s="478">
        <f t="shared" si="4"/>
        <v>0</v>
      </c>
      <c r="W34" s="481">
        <f t="shared" si="5"/>
        <v>0</v>
      </c>
      <c r="X34" s="523"/>
      <c r="Y34" s="721" t="b">
        <f>IF(C34="PA-A",'Aspectos Ingl'!$F$10,IF(C34="PA-B",'Aspectos Ingl'!$H$10, IF(C34="PA-C",'Aspectos Ingl'!$J$10, IF(C34="PTC",'Aspectos Ingl'!$L$10))))</f>
        <v>0</v>
      </c>
      <c r="Z34" s="721">
        <f t="shared" si="6"/>
        <v>0</v>
      </c>
      <c r="AA34" s="487">
        <f t="shared" si="7"/>
        <v>0</v>
      </c>
      <c r="AB34" s="441"/>
      <c r="AC34" s="469" t="b">
        <f>IF(C34="PA-A",'Aspectos Ingl'!$F$11,IF(C34="PA-B",'Aspectos Ingl'!$H$11, IF(C34="PA-C",'Aspectos Ingl'!$J$11, IF(C34="PTC",'Aspectos Ingl'!$L$11))))</f>
        <v>0</v>
      </c>
      <c r="AD34" s="490">
        <f t="shared" si="8"/>
        <v>0</v>
      </c>
      <c r="AE34" s="442"/>
      <c r="AF34" s="493" t="b">
        <f>IF(C34="PA-A",'Aspectos Ingl'!$F$12,IF(C34="PA-B",'Aspectos Ingl'!$H$12, IF(C34="PA-C",'Aspectos Ingl'!$J$12, IF(C34="PTC",'Aspectos Ingl'!$L$12))))</f>
        <v>0</v>
      </c>
      <c r="AG34" s="493">
        <f t="shared" si="9"/>
        <v>0</v>
      </c>
      <c r="AH34" s="443"/>
      <c r="AI34" s="496" t="b">
        <f>IF(C34="PA-A",'Aspectos Ingl'!$F$13,IF(C34="PA-B",'Aspectos Ingl'!$H$13, IF(C34="PA-C",'Aspectos Ingl'!$J$13, IF(C34="PTC",'Aspectos Ingl'!$L$13))))</f>
        <v>0</v>
      </c>
      <c r="AJ34" s="496">
        <f t="shared" si="10"/>
        <v>0</v>
      </c>
      <c r="AK34" s="445"/>
      <c r="AL34" s="502" t="b">
        <f>IF(C34="PA-A",'Aspectos Ingl'!$F$14,IF(C34="PA-B",'Aspectos Ingl'!$H$14, IF(C34="PA-C",'Aspectos Ingl'!$J$14, IF(C34="PTC",'Aspectos Ingl'!$L$14))))</f>
        <v>0</v>
      </c>
      <c r="AM34" s="502">
        <f t="shared" si="11"/>
        <v>0</v>
      </c>
      <c r="AN34" s="445"/>
      <c r="AO34" s="502" t="b">
        <f>IF(C34="PA-A",'Aspectos Ingl'!$F$15,IF(C34="PA-B",'Aspectos Ingl'!$H$15, IF(C34="PA-C",'Aspectos Ingl'!$J$15, IF(C34="PTC",'Aspectos Ingl'!$L$15))))</f>
        <v>0</v>
      </c>
      <c r="AP34" s="502">
        <f t="shared" si="12"/>
        <v>0</v>
      </c>
      <c r="AQ34" s="445"/>
      <c r="AR34" s="502" t="b">
        <f>IF(C34="PA-A",'Aspectos Ingl'!$F$16,IF(C34="PA-B",'Aspectos Ingl'!$H$16, IF(C34="PA-C",'Aspectos Ingl'!$J$16, IF(C34="PTC",'Aspectos Ingl'!$L$16))))</f>
        <v>0</v>
      </c>
      <c r="AS34" s="502">
        <f t="shared" si="13"/>
        <v>0</v>
      </c>
      <c r="AT34" s="445"/>
      <c r="AU34" s="502" t="b">
        <f>IF(C34="PA-A",'Aspectos Ingl'!$F$17,IF(C34="PA-B",'Aspectos Ingl'!$H$17, IF(C34="PA-C",'Aspectos Ingl'!$J$17, IF(C34="PTC",'Aspectos Ingl'!$L$17))))</f>
        <v>0</v>
      </c>
      <c r="AV34" s="502">
        <f t="shared" si="14"/>
        <v>0</v>
      </c>
      <c r="AW34" s="446"/>
      <c r="AX34" s="505" t="b">
        <f>IF(C34="PA-A",'Aspectos Ingl'!$F$18,IF(C34="PA-B",'Aspectos Ingl'!$H$18, IF(C34="PA-C",'Aspectos Ingl'!$J$18, IF(C34="PTC",'Aspectos Ingl'!$L$18))))</f>
        <v>0</v>
      </c>
      <c r="AY34" s="505">
        <f t="shared" si="15"/>
        <v>0</v>
      </c>
      <c r="AZ34" s="509">
        <f t="shared" si="16"/>
        <v>0</v>
      </c>
      <c r="BA34" s="510">
        <f t="shared" si="17"/>
        <v>0</v>
      </c>
      <c r="BB34" s="428"/>
      <c r="BC34" s="449"/>
    </row>
    <row r="35" spans="1:55" s="383" customFormat="1" ht="14.25" customHeight="1" x14ac:dyDescent="0.2">
      <c r="A35" s="430">
        <v>25</v>
      </c>
      <c r="B35" s="431"/>
      <c r="C35" s="432"/>
      <c r="D35" s="434"/>
      <c r="E35" s="435"/>
      <c r="F35" s="435"/>
      <c r="G35" s="435"/>
      <c r="H35" s="469" t="b">
        <f>IF(C35="PA-A",'Aspectos Ingl'!$F$5,IF(C35="PA-B",'Aspectos Ingl'!$H$5, IF(C35="PA-C",'Aspectos Ingl'!$J$5, IF(C35="PTC",'Aspectos Ingl'!$L$5))))</f>
        <v>0</v>
      </c>
      <c r="I35" s="469">
        <f t="shared" si="0"/>
        <v>0</v>
      </c>
      <c r="J35" s="436"/>
      <c r="K35" s="436"/>
      <c r="L35" s="469" t="b">
        <f>IF(C35="PA-A",'Aspectos Ingl'!$F$6,IF(C35="PA-B",'Aspectos Ingl'!$H$6, IF(C35="PA-C",'Aspectos Ingl'!$J$6, IF(C35="PTC",'Aspectos Ingl'!$L$6))))</f>
        <v>0</v>
      </c>
      <c r="M35" s="469">
        <f t="shared" si="1"/>
        <v>0</v>
      </c>
      <c r="N35" s="436"/>
      <c r="O35" s="469" t="b">
        <f>IF(C35="PA-A",'Aspectos Ingl'!$F$7,IF(C35="PA-B",'Aspectos Ingl'!$H$7, IF(C35="PA-C",'Aspectos Ingl'!$J$7, IF(C35="PTC",'Aspectos Ingl'!$L$7))))</f>
        <v>0</v>
      </c>
      <c r="P35" s="469">
        <f t="shared" si="2"/>
        <v>0</v>
      </c>
      <c r="Q35" s="436"/>
      <c r="R35" s="472" t="b">
        <f>IF(C35="PA-A",'Aspectos Ingl'!$F$8,IF(C35="PA-B",'Aspectos Ingl'!$H$8, IF(C35="PA-C",'Aspectos Ingl'!$J$8, IF(C35="PTC",'Aspectos Ingl'!$L$8))))</f>
        <v>0</v>
      </c>
      <c r="S35" s="472">
        <f t="shared" si="3"/>
        <v>0</v>
      </c>
      <c r="T35" s="438"/>
      <c r="U35" s="478" t="b">
        <f>IF(C35="PA-A",'Aspectos Ingl'!$F$9,IF(C35="PA-B",'Aspectos Ingl'!$H$9, IF(C35="PA-C",'Aspectos Ingl'!$J$9, IF(C35="PTC",'Aspectos Ingl'!$L$9))))</f>
        <v>0</v>
      </c>
      <c r="V35" s="478">
        <f t="shared" si="4"/>
        <v>0</v>
      </c>
      <c r="W35" s="481">
        <f t="shared" si="5"/>
        <v>0</v>
      </c>
      <c r="X35" s="523"/>
      <c r="Y35" s="721" t="b">
        <f>IF(C35="PA-A",'Aspectos Ingl'!$F$10,IF(C35="PA-B",'Aspectos Ingl'!$H$10, IF(C35="PA-C",'Aspectos Ingl'!$J$10, IF(C35="PTC",'Aspectos Ingl'!$L$10))))</f>
        <v>0</v>
      </c>
      <c r="Z35" s="721">
        <f t="shared" si="6"/>
        <v>0</v>
      </c>
      <c r="AA35" s="487">
        <f t="shared" si="7"/>
        <v>0</v>
      </c>
      <c r="AB35" s="441"/>
      <c r="AC35" s="469" t="b">
        <f>IF(C35="PA-A",'Aspectos Ingl'!$F$11,IF(C35="PA-B",'Aspectos Ingl'!$H$11, IF(C35="PA-C",'Aspectos Ingl'!$J$11, IF(C35="PTC",'Aspectos Ingl'!$L$11))))</f>
        <v>0</v>
      </c>
      <c r="AD35" s="490">
        <f t="shared" si="8"/>
        <v>0</v>
      </c>
      <c r="AE35" s="442"/>
      <c r="AF35" s="493" t="b">
        <f>IF(C35="PA-A",'Aspectos Ingl'!$F$12,IF(C35="PA-B",'Aspectos Ingl'!$H$12, IF(C35="PA-C",'Aspectos Ingl'!$J$12, IF(C35="PTC",'Aspectos Ingl'!$L$12))))</f>
        <v>0</v>
      </c>
      <c r="AG35" s="493">
        <f t="shared" si="9"/>
        <v>0</v>
      </c>
      <c r="AH35" s="443"/>
      <c r="AI35" s="496" t="b">
        <f>IF(C35="PA-A",'Aspectos Ingl'!$F$13,IF(C35="PA-B",'Aspectos Ingl'!$H$13, IF(C35="PA-C",'Aspectos Ingl'!$J$13, IF(C35="PTC",'Aspectos Ingl'!$L$13))))</f>
        <v>0</v>
      </c>
      <c r="AJ35" s="496">
        <f t="shared" si="10"/>
        <v>0</v>
      </c>
      <c r="AK35" s="445"/>
      <c r="AL35" s="502" t="b">
        <f>IF(C35="PA-A",'Aspectos Ingl'!$F$14,IF(C35="PA-B",'Aspectos Ingl'!$H$14, IF(C35="PA-C",'Aspectos Ingl'!$J$14, IF(C35="PTC",'Aspectos Ingl'!$L$14))))</f>
        <v>0</v>
      </c>
      <c r="AM35" s="502">
        <f t="shared" si="11"/>
        <v>0</v>
      </c>
      <c r="AN35" s="445"/>
      <c r="AO35" s="502" t="b">
        <f>IF(C35="PA-A",'Aspectos Ingl'!$F$15,IF(C35="PA-B",'Aspectos Ingl'!$H$15, IF(C35="PA-C",'Aspectos Ingl'!$J$15, IF(C35="PTC",'Aspectos Ingl'!$L$15))))</f>
        <v>0</v>
      </c>
      <c r="AP35" s="502">
        <f t="shared" si="12"/>
        <v>0</v>
      </c>
      <c r="AQ35" s="445"/>
      <c r="AR35" s="502" t="b">
        <f>IF(C35="PA-A",'Aspectos Ingl'!$F$16,IF(C35="PA-B",'Aspectos Ingl'!$H$16, IF(C35="PA-C",'Aspectos Ingl'!$J$16, IF(C35="PTC",'Aspectos Ingl'!$L$16))))</f>
        <v>0</v>
      </c>
      <c r="AS35" s="502">
        <f t="shared" si="13"/>
        <v>0</v>
      </c>
      <c r="AT35" s="445"/>
      <c r="AU35" s="502" t="b">
        <f>IF(C35="PA-A",'Aspectos Ingl'!$F$17,IF(C35="PA-B",'Aspectos Ingl'!$H$17, IF(C35="PA-C",'Aspectos Ingl'!$J$17, IF(C35="PTC",'Aspectos Ingl'!$L$17))))</f>
        <v>0</v>
      </c>
      <c r="AV35" s="502">
        <f t="shared" si="14"/>
        <v>0</v>
      </c>
      <c r="AW35" s="446"/>
      <c r="AX35" s="505" t="b">
        <f>IF(C35="PA-A",'Aspectos Ingl'!$F$18,IF(C35="PA-B",'Aspectos Ingl'!$H$18, IF(C35="PA-C",'Aspectos Ingl'!$J$18, IF(C35="PTC",'Aspectos Ingl'!$L$18))))</f>
        <v>0</v>
      </c>
      <c r="AY35" s="505">
        <f t="shared" si="15"/>
        <v>0</v>
      </c>
      <c r="AZ35" s="509">
        <f t="shared" si="16"/>
        <v>0</v>
      </c>
      <c r="BA35" s="510">
        <f t="shared" si="17"/>
        <v>0</v>
      </c>
      <c r="BB35" s="428"/>
      <c r="BC35" s="449"/>
    </row>
    <row r="36" spans="1:55" s="383" customFormat="1" ht="14.25" customHeight="1" x14ac:dyDescent="0.2">
      <c r="A36" s="430">
        <v>26</v>
      </c>
      <c r="B36" s="431"/>
      <c r="C36" s="432"/>
      <c r="D36" s="434"/>
      <c r="E36" s="435"/>
      <c r="F36" s="435"/>
      <c r="G36" s="435"/>
      <c r="H36" s="469" t="b">
        <f>IF(C36="PA-A",'Aspectos Ingl'!$F$5,IF(C36="PA-B",'Aspectos Ingl'!$H$5, IF(C36="PA-C",'Aspectos Ingl'!$J$5, IF(C36="PTC",'Aspectos Ingl'!$L$5))))</f>
        <v>0</v>
      </c>
      <c r="I36" s="469">
        <f t="shared" si="0"/>
        <v>0</v>
      </c>
      <c r="J36" s="436"/>
      <c r="K36" s="436"/>
      <c r="L36" s="469" t="b">
        <f>IF(C36="PA-A",'Aspectos Ingl'!$F$6,IF(C36="PA-B",'Aspectos Ingl'!$H$6, IF(C36="PA-C",'Aspectos Ingl'!$J$6, IF(C36="PTC",'Aspectos Ingl'!$L$6))))</f>
        <v>0</v>
      </c>
      <c r="M36" s="469">
        <f t="shared" si="1"/>
        <v>0</v>
      </c>
      <c r="N36" s="436"/>
      <c r="O36" s="469" t="b">
        <f>IF(C36="PA-A",'Aspectos Ingl'!$F$7,IF(C36="PA-B",'Aspectos Ingl'!$H$7, IF(C36="PA-C",'Aspectos Ingl'!$J$7, IF(C36="PTC",'Aspectos Ingl'!$L$7))))</f>
        <v>0</v>
      </c>
      <c r="P36" s="469">
        <f t="shared" si="2"/>
        <v>0</v>
      </c>
      <c r="Q36" s="436"/>
      <c r="R36" s="472" t="b">
        <f>IF(C36="PA-A",'Aspectos Ingl'!$F$8,IF(C36="PA-B",'Aspectos Ingl'!$H$8, IF(C36="PA-C",'Aspectos Ingl'!$J$8, IF(C36="PTC",'Aspectos Ingl'!$L$8))))</f>
        <v>0</v>
      </c>
      <c r="S36" s="472">
        <f t="shared" si="3"/>
        <v>0</v>
      </c>
      <c r="T36" s="438"/>
      <c r="U36" s="478" t="b">
        <f>IF(C36="PA-A",'Aspectos Ingl'!$F$9,IF(C36="PA-B",'Aspectos Ingl'!$H$9, IF(C36="PA-C",'Aspectos Ingl'!$J$9, IF(C36="PTC",'Aspectos Ingl'!$L$9))))</f>
        <v>0</v>
      </c>
      <c r="V36" s="478">
        <f t="shared" si="4"/>
        <v>0</v>
      </c>
      <c r="W36" s="481">
        <f t="shared" si="5"/>
        <v>0</v>
      </c>
      <c r="X36" s="523"/>
      <c r="Y36" s="721" t="b">
        <f>IF(C36="PA-A",'Aspectos Ingl'!$F$10,IF(C36="PA-B",'Aspectos Ingl'!$H$10, IF(C36="PA-C",'Aspectos Ingl'!$J$10, IF(C36="PTC",'Aspectos Ingl'!$L$10))))</f>
        <v>0</v>
      </c>
      <c r="Z36" s="721">
        <f t="shared" si="6"/>
        <v>0</v>
      </c>
      <c r="AA36" s="487">
        <f t="shared" si="7"/>
        <v>0</v>
      </c>
      <c r="AB36" s="441"/>
      <c r="AC36" s="469" t="b">
        <f>IF(C36="PA-A",'Aspectos Ingl'!$F$11,IF(C36="PA-B",'Aspectos Ingl'!$H$11, IF(C36="PA-C",'Aspectos Ingl'!$J$11, IF(C36="PTC",'Aspectos Ingl'!$L$11))))</f>
        <v>0</v>
      </c>
      <c r="AD36" s="490">
        <f t="shared" si="8"/>
        <v>0</v>
      </c>
      <c r="AE36" s="442"/>
      <c r="AF36" s="493" t="b">
        <f>IF(C36="PA-A",'Aspectos Ingl'!$F$12,IF(C36="PA-B",'Aspectos Ingl'!$H$12, IF(C36="PA-C",'Aspectos Ingl'!$J$12, IF(C36="PTC",'Aspectos Ingl'!$L$12))))</f>
        <v>0</v>
      </c>
      <c r="AG36" s="493">
        <f t="shared" si="9"/>
        <v>0</v>
      </c>
      <c r="AH36" s="443"/>
      <c r="AI36" s="496" t="b">
        <f>IF(C36="PA-A",'Aspectos Ingl'!$F$13,IF(C36="PA-B",'Aspectos Ingl'!$H$13, IF(C36="PA-C",'Aspectos Ingl'!$J$13, IF(C36="PTC",'Aspectos Ingl'!$L$13))))</f>
        <v>0</v>
      </c>
      <c r="AJ36" s="496">
        <f t="shared" si="10"/>
        <v>0</v>
      </c>
      <c r="AK36" s="445"/>
      <c r="AL36" s="502" t="b">
        <f>IF(C36="PA-A",'Aspectos Ingl'!$F$14,IF(C36="PA-B",'Aspectos Ingl'!$H$14, IF(C36="PA-C",'Aspectos Ingl'!$J$14, IF(C36="PTC",'Aspectos Ingl'!$L$14))))</f>
        <v>0</v>
      </c>
      <c r="AM36" s="502">
        <f t="shared" si="11"/>
        <v>0</v>
      </c>
      <c r="AN36" s="445"/>
      <c r="AO36" s="502" t="b">
        <f>IF(C36="PA-A",'Aspectos Ingl'!$F$15,IF(C36="PA-B",'Aspectos Ingl'!$H$15, IF(C36="PA-C",'Aspectos Ingl'!$J$15, IF(C36="PTC",'Aspectos Ingl'!$L$15))))</f>
        <v>0</v>
      </c>
      <c r="AP36" s="502">
        <f t="shared" si="12"/>
        <v>0</v>
      </c>
      <c r="AQ36" s="445"/>
      <c r="AR36" s="502" t="b">
        <f>IF(C36="PA-A",'Aspectos Ingl'!$F$16,IF(C36="PA-B",'Aspectos Ingl'!$H$16, IF(C36="PA-C",'Aspectos Ingl'!$J$16, IF(C36="PTC",'Aspectos Ingl'!$L$16))))</f>
        <v>0</v>
      </c>
      <c r="AS36" s="502">
        <f t="shared" si="13"/>
        <v>0</v>
      </c>
      <c r="AT36" s="445"/>
      <c r="AU36" s="502" t="b">
        <f>IF(C36="PA-A",'Aspectos Ingl'!$F$17,IF(C36="PA-B",'Aspectos Ingl'!$H$17, IF(C36="PA-C",'Aspectos Ingl'!$J$17, IF(C36="PTC",'Aspectos Ingl'!$L$17))))</f>
        <v>0</v>
      </c>
      <c r="AV36" s="502">
        <f t="shared" si="14"/>
        <v>0</v>
      </c>
      <c r="AW36" s="446"/>
      <c r="AX36" s="505" t="b">
        <f>IF(C36="PA-A",'Aspectos Ingl'!$F$18,IF(C36="PA-B",'Aspectos Ingl'!$H$18, IF(C36="PA-C",'Aspectos Ingl'!$J$18, IF(C36="PTC",'Aspectos Ingl'!$L$18))))</f>
        <v>0</v>
      </c>
      <c r="AY36" s="505">
        <f t="shared" si="15"/>
        <v>0</v>
      </c>
      <c r="AZ36" s="509">
        <f t="shared" si="16"/>
        <v>0</v>
      </c>
      <c r="BA36" s="510">
        <f t="shared" si="17"/>
        <v>0</v>
      </c>
      <c r="BB36" s="428"/>
      <c r="BC36" s="449"/>
    </row>
    <row r="37" spans="1:55" s="383" customFormat="1" ht="14.25" customHeight="1" x14ac:dyDescent="0.2">
      <c r="A37" s="430">
        <v>27</v>
      </c>
      <c r="B37" s="431"/>
      <c r="C37" s="432"/>
      <c r="D37" s="434"/>
      <c r="E37" s="435"/>
      <c r="F37" s="435"/>
      <c r="G37" s="435"/>
      <c r="H37" s="469" t="b">
        <f>IF(C37="PA-A",'Aspectos Ingl'!$F$5,IF(C37="PA-B",'Aspectos Ingl'!$H$5, IF(C37="PA-C",'Aspectos Ingl'!$J$5, IF(C37="PTC",'Aspectos Ingl'!$L$5))))</f>
        <v>0</v>
      </c>
      <c r="I37" s="469">
        <f t="shared" si="0"/>
        <v>0</v>
      </c>
      <c r="J37" s="436"/>
      <c r="K37" s="436"/>
      <c r="L37" s="469" t="b">
        <f>IF(C37="PA-A",'Aspectos Ingl'!$F$6,IF(C37="PA-B",'Aspectos Ingl'!$H$6, IF(C37="PA-C",'Aspectos Ingl'!$J$6, IF(C37="PTC",'Aspectos Ingl'!$L$6))))</f>
        <v>0</v>
      </c>
      <c r="M37" s="469">
        <f t="shared" si="1"/>
        <v>0</v>
      </c>
      <c r="N37" s="436"/>
      <c r="O37" s="469" t="b">
        <f>IF(C37="PA-A",'Aspectos Ingl'!$F$7,IF(C37="PA-B",'Aspectos Ingl'!$H$7, IF(C37="PA-C",'Aspectos Ingl'!$J$7, IF(C37="PTC",'Aspectos Ingl'!$L$7))))</f>
        <v>0</v>
      </c>
      <c r="P37" s="469">
        <f t="shared" si="2"/>
        <v>0</v>
      </c>
      <c r="Q37" s="436"/>
      <c r="R37" s="472" t="b">
        <f>IF(C37="PA-A",'Aspectos Ingl'!$F$8,IF(C37="PA-B",'Aspectos Ingl'!$H$8, IF(C37="PA-C",'Aspectos Ingl'!$J$8, IF(C37="PTC",'Aspectos Ingl'!$L$8))))</f>
        <v>0</v>
      </c>
      <c r="S37" s="472">
        <f t="shared" si="3"/>
        <v>0</v>
      </c>
      <c r="T37" s="438"/>
      <c r="U37" s="478" t="b">
        <f>IF(C37="PA-A",'Aspectos Ingl'!$F$9,IF(C37="PA-B",'Aspectos Ingl'!$H$9, IF(C37="PA-C",'Aspectos Ingl'!$J$9, IF(C37="PTC",'Aspectos Ingl'!$L$9))))</f>
        <v>0</v>
      </c>
      <c r="V37" s="478">
        <f t="shared" si="4"/>
        <v>0</v>
      </c>
      <c r="W37" s="481">
        <f t="shared" si="5"/>
        <v>0</v>
      </c>
      <c r="X37" s="523"/>
      <c r="Y37" s="721" t="b">
        <f>IF(C37="PA-A",'Aspectos Ingl'!$F$10,IF(C37="PA-B",'Aspectos Ingl'!$H$10, IF(C37="PA-C",'Aspectos Ingl'!$J$10, IF(C37="PTC",'Aspectos Ingl'!$L$10))))</f>
        <v>0</v>
      </c>
      <c r="Z37" s="721">
        <f t="shared" si="6"/>
        <v>0</v>
      </c>
      <c r="AA37" s="487">
        <f t="shared" si="7"/>
        <v>0</v>
      </c>
      <c r="AB37" s="441"/>
      <c r="AC37" s="469" t="b">
        <f>IF(C37="PA-A",'Aspectos Ingl'!$F$11,IF(C37="PA-B",'Aspectos Ingl'!$H$11, IF(C37="PA-C",'Aspectos Ingl'!$J$11, IF(C37="PTC",'Aspectos Ingl'!$L$11))))</f>
        <v>0</v>
      </c>
      <c r="AD37" s="490">
        <f t="shared" si="8"/>
        <v>0</v>
      </c>
      <c r="AE37" s="442"/>
      <c r="AF37" s="493" t="b">
        <f>IF(C37="PA-A",'Aspectos Ingl'!$F$12,IF(C37="PA-B",'Aspectos Ingl'!$H$12, IF(C37="PA-C",'Aspectos Ingl'!$J$12, IF(C37="PTC",'Aspectos Ingl'!$L$12))))</f>
        <v>0</v>
      </c>
      <c r="AG37" s="493">
        <f t="shared" si="9"/>
        <v>0</v>
      </c>
      <c r="AH37" s="443"/>
      <c r="AI37" s="496" t="b">
        <f>IF(C37="PA-A",'Aspectos Ingl'!$F$13,IF(C37="PA-B",'Aspectos Ingl'!$H$13, IF(C37="PA-C",'Aspectos Ingl'!$J$13, IF(C37="PTC",'Aspectos Ingl'!$L$13))))</f>
        <v>0</v>
      </c>
      <c r="AJ37" s="496">
        <f t="shared" si="10"/>
        <v>0</v>
      </c>
      <c r="AK37" s="445"/>
      <c r="AL37" s="502" t="b">
        <f>IF(C37="PA-A",'Aspectos Ingl'!$F$14,IF(C37="PA-B",'Aspectos Ingl'!$H$14, IF(C37="PA-C",'Aspectos Ingl'!$J$14, IF(C37="PTC",'Aspectos Ingl'!$L$14))))</f>
        <v>0</v>
      </c>
      <c r="AM37" s="502">
        <f t="shared" si="11"/>
        <v>0</v>
      </c>
      <c r="AN37" s="445"/>
      <c r="AO37" s="502" t="b">
        <f>IF(C37="PA-A",'Aspectos Ingl'!$F$15,IF(C37="PA-B",'Aspectos Ingl'!$H$15, IF(C37="PA-C",'Aspectos Ingl'!$J$15, IF(C37="PTC",'Aspectos Ingl'!$L$15))))</f>
        <v>0</v>
      </c>
      <c r="AP37" s="502">
        <f t="shared" si="12"/>
        <v>0</v>
      </c>
      <c r="AQ37" s="445"/>
      <c r="AR37" s="502" t="b">
        <f>IF(C37="PA-A",'Aspectos Ingl'!$F$16,IF(C37="PA-B",'Aspectos Ingl'!$H$16, IF(C37="PA-C",'Aspectos Ingl'!$J$16, IF(C37="PTC",'Aspectos Ingl'!$L$16))))</f>
        <v>0</v>
      </c>
      <c r="AS37" s="502">
        <f t="shared" si="13"/>
        <v>0</v>
      </c>
      <c r="AT37" s="445"/>
      <c r="AU37" s="502" t="b">
        <f>IF(C37="PA-A",'Aspectos Ingl'!$F$17,IF(C37="PA-B",'Aspectos Ingl'!$H$17, IF(C37="PA-C",'Aspectos Ingl'!$J$17, IF(C37="PTC",'Aspectos Ingl'!$L$17))))</f>
        <v>0</v>
      </c>
      <c r="AV37" s="502">
        <f t="shared" si="14"/>
        <v>0</v>
      </c>
      <c r="AW37" s="446"/>
      <c r="AX37" s="505" t="b">
        <f>IF(C37="PA-A",'Aspectos Ingl'!$F$18,IF(C37="PA-B",'Aspectos Ingl'!$H$18, IF(C37="PA-C",'Aspectos Ingl'!$J$18, IF(C37="PTC",'Aspectos Ingl'!$L$18))))</f>
        <v>0</v>
      </c>
      <c r="AY37" s="505">
        <f t="shared" si="15"/>
        <v>0</v>
      </c>
      <c r="AZ37" s="509">
        <f t="shared" si="16"/>
        <v>0</v>
      </c>
      <c r="BA37" s="510">
        <f t="shared" si="17"/>
        <v>0</v>
      </c>
      <c r="BB37" s="428"/>
      <c r="BC37" s="449"/>
    </row>
    <row r="38" spans="1:55" s="383" customFormat="1" ht="14.25" customHeight="1" x14ac:dyDescent="0.2">
      <c r="A38" s="430">
        <v>28</v>
      </c>
      <c r="B38" s="431"/>
      <c r="C38" s="432"/>
      <c r="D38" s="434"/>
      <c r="E38" s="435"/>
      <c r="F38" s="435"/>
      <c r="G38" s="435"/>
      <c r="H38" s="469" t="b">
        <f>IF(C38="PA-A",'Aspectos Ingl'!$F$5,IF(C38="PA-B",'Aspectos Ingl'!$H$5, IF(C38="PA-C",'Aspectos Ingl'!$J$5, IF(C38="PTC",'Aspectos Ingl'!$L$5))))</f>
        <v>0</v>
      </c>
      <c r="I38" s="469">
        <f t="shared" si="0"/>
        <v>0</v>
      </c>
      <c r="J38" s="436"/>
      <c r="K38" s="436"/>
      <c r="L38" s="469" t="b">
        <f>IF(C38="PA-A",'Aspectos Ingl'!$F$6,IF(C38="PA-B",'Aspectos Ingl'!$H$6, IF(C38="PA-C",'Aspectos Ingl'!$J$6, IF(C38="PTC",'Aspectos Ingl'!$L$6))))</f>
        <v>0</v>
      </c>
      <c r="M38" s="469">
        <f t="shared" si="1"/>
        <v>0</v>
      </c>
      <c r="N38" s="436"/>
      <c r="O38" s="469" t="b">
        <f>IF(C38="PA-A",'Aspectos Ingl'!$F$7,IF(C38="PA-B",'Aspectos Ingl'!$H$7, IF(C38="PA-C",'Aspectos Ingl'!$J$7, IF(C38="PTC",'Aspectos Ingl'!$L$7))))</f>
        <v>0</v>
      </c>
      <c r="P38" s="469">
        <f t="shared" si="2"/>
        <v>0</v>
      </c>
      <c r="Q38" s="436"/>
      <c r="R38" s="472" t="b">
        <f>IF(C38="PA-A",'Aspectos Ingl'!$F$8,IF(C38="PA-B",'Aspectos Ingl'!$H$8, IF(C38="PA-C",'Aspectos Ingl'!$J$8, IF(C38="PTC",'Aspectos Ingl'!$L$8))))</f>
        <v>0</v>
      </c>
      <c r="S38" s="472">
        <f t="shared" si="3"/>
        <v>0</v>
      </c>
      <c r="T38" s="438"/>
      <c r="U38" s="478" t="b">
        <f>IF(C38="PA-A",'Aspectos Ingl'!$F$9,IF(C38="PA-B",'Aspectos Ingl'!$H$9, IF(C38="PA-C",'Aspectos Ingl'!$J$9, IF(C38="PTC",'Aspectos Ingl'!$L$9))))</f>
        <v>0</v>
      </c>
      <c r="V38" s="478">
        <f t="shared" si="4"/>
        <v>0</v>
      </c>
      <c r="W38" s="481">
        <f t="shared" si="5"/>
        <v>0</v>
      </c>
      <c r="X38" s="523"/>
      <c r="Y38" s="721" t="b">
        <f>IF(C38="PA-A",'Aspectos Ingl'!$F$10,IF(C38="PA-B",'Aspectos Ingl'!$H$10, IF(C38="PA-C",'Aspectos Ingl'!$J$10, IF(C38="PTC",'Aspectos Ingl'!$L$10))))</f>
        <v>0</v>
      </c>
      <c r="Z38" s="721">
        <f t="shared" si="6"/>
        <v>0</v>
      </c>
      <c r="AA38" s="487">
        <f t="shared" si="7"/>
        <v>0</v>
      </c>
      <c r="AB38" s="441"/>
      <c r="AC38" s="469" t="b">
        <f>IF(C38="PA-A",'Aspectos Ingl'!$F$11,IF(C38="PA-B",'Aspectos Ingl'!$H$11, IF(C38="PA-C",'Aspectos Ingl'!$J$11, IF(C38="PTC",'Aspectos Ingl'!$L$11))))</f>
        <v>0</v>
      </c>
      <c r="AD38" s="490">
        <f t="shared" si="8"/>
        <v>0</v>
      </c>
      <c r="AE38" s="442"/>
      <c r="AF38" s="493" t="b">
        <f>IF(C38="PA-A",'Aspectos Ingl'!$F$12,IF(C38="PA-B",'Aspectos Ingl'!$H$12, IF(C38="PA-C",'Aspectos Ingl'!$J$12, IF(C38="PTC",'Aspectos Ingl'!$L$12))))</f>
        <v>0</v>
      </c>
      <c r="AG38" s="493">
        <f t="shared" si="9"/>
        <v>0</v>
      </c>
      <c r="AH38" s="443"/>
      <c r="AI38" s="496" t="b">
        <f>IF(C38="PA-A",'Aspectos Ingl'!$F$13,IF(C38="PA-B",'Aspectos Ingl'!$H$13, IF(C38="PA-C",'Aspectos Ingl'!$J$13, IF(C38="PTC",'Aspectos Ingl'!$L$13))))</f>
        <v>0</v>
      </c>
      <c r="AJ38" s="496">
        <f t="shared" si="10"/>
        <v>0</v>
      </c>
      <c r="AK38" s="445"/>
      <c r="AL38" s="502" t="b">
        <f>IF(C38="PA-A",'Aspectos Ingl'!$F$14,IF(C38="PA-B",'Aspectos Ingl'!$H$14, IF(C38="PA-C",'Aspectos Ingl'!$J$14, IF(C38="PTC",'Aspectos Ingl'!$L$14))))</f>
        <v>0</v>
      </c>
      <c r="AM38" s="502">
        <f t="shared" si="11"/>
        <v>0</v>
      </c>
      <c r="AN38" s="445"/>
      <c r="AO38" s="502" t="b">
        <f>IF(C38="PA-A",'Aspectos Ingl'!$F$15,IF(C38="PA-B",'Aspectos Ingl'!$H$15, IF(C38="PA-C",'Aspectos Ingl'!$J$15, IF(C38="PTC",'Aspectos Ingl'!$L$15))))</f>
        <v>0</v>
      </c>
      <c r="AP38" s="502">
        <f t="shared" si="12"/>
        <v>0</v>
      </c>
      <c r="AQ38" s="445"/>
      <c r="AR38" s="502" t="b">
        <f>IF(C38="PA-A",'Aspectos Ingl'!$F$16,IF(C38="PA-B",'Aspectos Ingl'!$H$16, IF(C38="PA-C",'Aspectos Ingl'!$J$16, IF(C38="PTC",'Aspectos Ingl'!$L$16))))</f>
        <v>0</v>
      </c>
      <c r="AS38" s="502">
        <f t="shared" si="13"/>
        <v>0</v>
      </c>
      <c r="AT38" s="445"/>
      <c r="AU38" s="502" t="b">
        <f>IF(C38="PA-A",'Aspectos Ingl'!$F$17,IF(C38="PA-B",'Aspectos Ingl'!$H$17, IF(C38="PA-C",'Aspectos Ingl'!$J$17, IF(C38="PTC",'Aspectos Ingl'!$L$17))))</f>
        <v>0</v>
      </c>
      <c r="AV38" s="502">
        <f t="shared" si="14"/>
        <v>0</v>
      </c>
      <c r="AW38" s="446"/>
      <c r="AX38" s="505" t="b">
        <f>IF(C38="PA-A",'Aspectos Ingl'!$F$18,IF(C38="PA-B",'Aspectos Ingl'!$H$18, IF(C38="PA-C",'Aspectos Ingl'!$J$18, IF(C38="PTC",'Aspectos Ingl'!$L$18))))</f>
        <v>0</v>
      </c>
      <c r="AY38" s="505">
        <f t="shared" si="15"/>
        <v>0</v>
      </c>
      <c r="AZ38" s="509">
        <f t="shared" si="16"/>
        <v>0</v>
      </c>
      <c r="BA38" s="510">
        <f t="shared" si="17"/>
        <v>0</v>
      </c>
      <c r="BB38" s="428"/>
      <c r="BC38" s="449"/>
    </row>
    <row r="39" spans="1:55" s="383" customFormat="1" ht="14.25" customHeight="1" x14ac:dyDescent="0.2">
      <c r="A39" s="430">
        <v>29</v>
      </c>
      <c r="B39" s="431"/>
      <c r="C39" s="432"/>
      <c r="D39" s="434"/>
      <c r="E39" s="435"/>
      <c r="F39" s="435"/>
      <c r="G39" s="435"/>
      <c r="H39" s="469" t="b">
        <f>IF(C39="PA-A",'Aspectos Ingl'!$F$5,IF(C39="PA-B",'Aspectos Ingl'!$H$5, IF(C39="PA-C",'Aspectos Ingl'!$J$5, IF(C39="PTC",'Aspectos Ingl'!$L$5))))</f>
        <v>0</v>
      </c>
      <c r="I39" s="469">
        <f t="shared" si="0"/>
        <v>0</v>
      </c>
      <c r="J39" s="436"/>
      <c r="K39" s="436"/>
      <c r="L39" s="469" t="b">
        <f>IF(C39="PA-A",'Aspectos Ingl'!$F$6,IF(C39="PA-B",'Aspectos Ingl'!$H$6, IF(C39="PA-C",'Aspectos Ingl'!$J$6, IF(C39="PTC",'Aspectos Ingl'!$L$6))))</f>
        <v>0</v>
      </c>
      <c r="M39" s="469">
        <f t="shared" si="1"/>
        <v>0</v>
      </c>
      <c r="N39" s="436"/>
      <c r="O39" s="469" t="b">
        <f>IF(C39="PA-A",'Aspectos Ingl'!$F$7,IF(C39="PA-B",'Aspectos Ingl'!$H$7, IF(C39="PA-C",'Aspectos Ingl'!$J$7, IF(C39="PTC",'Aspectos Ingl'!$L$7))))</f>
        <v>0</v>
      </c>
      <c r="P39" s="469">
        <f t="shared" si="2"/>
        <v>0</v>
      </c>
      <c r="Q39" s="436"/>
      <c r="R39" s="472" t="b">
        <f>IF(C39="PA-A",'Aspectos Ingl'!$F$8,IF(C39="PA-B",'Aspectos Ingl'!$H$8, IF(C39="PA-C",'Aspectos Ingl'!$J$8, IF(C39="PTC",'Aspectos Ingl'!$L$8))))</f>
        <v>0</v>
      </c>
      <c r="S39" s="472">
        <f t="shared" si="3"/>
        <v>0</v>
      </c>
      <c r="T39" s="438"/>
      <c r="U39" s="478" t="b">
        <f>IF(C39="PA-A",'Aspectos Ingl'!$F$9,IF(C39="PA-B",'Aspectos Ingl'!$H$9, IF(C39="PA-C",'Aspectos Ingl'!$J$9, IF(C39="PTC",'Aspectos Ingl'!$L$9))))</f>
        <v>0</v>
      </c>
      <c r="V39" s="478">
        <f t="shared" si="4"/>
        <v>0</v>
      </c>
      <c r="W39" s="481">
        <f t="shared" si="5"/>
        <v>0</v>
      </c>
      <c r="X39" s="523"/>
      <c r="Y39" s="721" t="b">
        <f>IF(C39="PA-A",'Aspectos Ingl'!$F$10,IF(C39="PA-B",'Aspectos Ingl'!$H$10, IF(C39="PA-C",'Aspectos Ingl'!$J$10, IF(C39="PTC",'Aspectos Ingl'!$L$10))))</f>
        <v>0</v>
      </c>
      <c r="Z39" s="721">
        <f t="shared" si="6"/>
        <v>0</v>
      </c>
      <c r="AA39" s="487">
        <f t="shared" si="7"/>
        <v>0</v>
      </c>
      <c r="AB39" s="441"/>
      <c r="AC39" s="469" t="b">
        <f>IF(C39="PA-A",'Aspectos Ingl'!$F$11,IF(C39="PA-B",'Aspectos Ingl'!$H$11, IF(C39="PA-C",'Aspectos Ingl'!$J$11, IF(C39="PTC",'Aspectos Ingl'!$L$11))))</f>
        <v>0</v>
      </c>
      <c r="AD39" s="490">
        <f t="shared" si="8"/>
        <v>0</v>
      </c>
      <c r="AE39" s="442"/>
      <c r="AF39" s="493" t="b">
        <f>IF(C39="PA-A",'Aspectos Ingl'!$F$12,IF(C39="PA-B",'Aspectos Ingl'!$H$12, IF(C39="PA-C",'Aspectos Ingl'!$J$12, IF(C39="PTC",'Aspectos Ingl'!$L$12))))</f>
        <v>0</v>
      </c>
      <c r="AG39" s="493">
        <f t="shared" si="9"/>
        <v>0</v>
      </c>
      <c r="AH39" s="443"/>
      <c r="AI39" s="496" t="b">
        <f>IF(C39="PA-A",'Aspectos Ingl'!$F$13,IF(C39="PA-B",'Aspectos Ingl'!$H$13, IF(C39="PA-C",'Aspectos Ingl'!$J$13, IF(C39="PTC",'Aspectos Ingl'!$L$13))))</f>
        <v>0</v>
      </c>
      <c r="AJ39" s="496">
        <f t="shared" si="10"/>
        <v>0</v>
      </c>
      <c r="AK39" s="445"/>
      <c r="AL39" s="502" t="b">
        <f>IF(C39="PA-A",'Aspectos Ingl'!$F$14,IF(C39="PA-B",'Aspectos Ingl'!$H$14, IF(C39="PA-C",'Aspectos Ingl'!$J$14, IF(C39="PTC",'Aspectos Ingl'!$L$14))))</f>
        <v>0</v>
      </c>
      <c r="AM39" s="502">
        <f t="shared" si="11"/>
        <v>0</v>
      </c>
      <c r="AN39" s="445"/>
      <c r="AO39" s="502" t="b">
        <f>IF(C39="PA-A",'Aspectos Ingl'!$F$15,IF(C39="PA-B",'Aspectos Ingl'!$H$15, IF(C39="PA-C",'Aspectos Ingl'!$J$15, IF(C39="PTC",'Aspectos Ingl'!$L$15))))</f>
        <v>0</v>
      </c>
      <c r="AP39" s="502">
        <f t="shared" si="12"/>
        <v>0</v>
      </c>
      <c r="AQ39" s="445"/>
      <c r="AR39" s="502" t="b">
        <f>IF(C39="PA-A",'Aspectos Ingl'!$F$16,IF(C39="PA-B",'Aspectos Ingl'!$H$16, IF(C39="PA-C",'Aspectos Ingl'!$J$16, IF(C39="PTC",'Aspectos Ingl'!$L$16))))</f>
        <v>0</v>
      </c>
      <c r="AS39" s="502">
        <f t="shared" si="13"/>
        <v>0</v>
      </c>
      <c r="AT39" s="445"/>
      <c r="AU39" s="502" t="b">
        <f>IF(C39="PA-A",'Aspectos Ingl'!$F$17,IF(C39="PA-B",'Aspectos Ingl'!$H$17, IF(C39="PA-C",'Aspectos Ingl'!$J$17, IF(C39="PTC",'Aspectos Ingl'!$L$17))))</f>
        <v>0</v>
      </c>
      <c r="AV39" s="502">
        <f t="shared" si="14"/>
        <v>0</v>
      </c>
      <c r="AW39" s="446"/>
      <c r="AX39" s="505" t="b">
        <f>IF(C39="PA-A",'Aspectos Ingl'!$F$18,IF(C39="PA-B",'Aspectos Ingl'!$H$18, IF(C39="PA-C",'Aspectos Ingl'!$J$18, IF(C39="PTC",'Aspectos Ingl'!$L$18))))</f>
        <v>0</v>
      </c>
      <c r="AY39" s="505">
        <f t="shared" si="15"/>
        <v>0</v>
      </c>
      <c r="AZ39" s="509">
        <f t="shared" si="16"/>
        <v>0</v>
      </c>
      <c r="BA39" s="510">
        <f t="shared" si="17"/>
        <v>0</v>
      </c>
      <c r="BB39" s="428"/>
      <c r="BC39" s="449"/>
    </row>
    <row r="40" spans="1:55" s="383" customFormat="1" ht="14.25" customHeight="1" x14ac:dyDescent="0.2">
      <c r="A40" s="430">
        <v>30</v>
      </c>
      <c r="B40" s="431"/>
      <c r="C40" s="432"/>
      <c r="D40" s="434"/>
      <c r="E40" s="435"/>
      <c r="F40" s="435"/>
      <c r="G40" s="435"/>
      <c r="H40" s="469" t="b">
        <f>IF(C40="PA-A",'Aspectos Ingl'!$F$5,IF(C40="PA-B",'Aspectos Ingl'!$H$5, IF(C40="PA-C",'Aspectos Ingl'!$J$5, IF(C40="PTC",'Aspectos Ingl'!$L$5))))</f>
        <v>0</v>
      </c>
      <c r="I40" s="469">
        <f t="shared" si="0"/>
        <v>0</v>
      </c>
      <c r="J40" s="436"/>
      <c r="K40" s="436"/>
      <c r="L40" s="469" t="b">
        <f>IF(C40="PA-A",'Aspectos Ingl'!$F$6,IF(C40="PA-B",'Aspectos Ingl'!$H$6, IF(C40="PA-C",'Aspectos Ingl'!$J$6, IF(C40="PTC",'Aspectos Ingl'!$L$6))))</f>
        <v>0</v>
      </c>
      <c r="M40" s="469">
        <f t="shared" si="1"/>
        <v>0</v>
      </c>
      <c r="N40" s="436"/>
      <c r="O40" s="469" t="b">
        <f>IF(C40="PA-A",'Aspectos Ingl'!$F$7,IF(C40="PA-B",'Aspectos Ingl'!$H$7, IF(C40="PA-C",'Aspectos Ingl'!$J$7, IF(C40="PTC",'Aspectos Ingl'!$L$7))))</f>
        <v>0</v>
      </c>
      <c r="P40" s="469">
        <f t="shared" si="2"/>
        <v>0</v>
      </c>
      <c r="Q40" s="436"/>
      <c r="R40" s="472" t="b">
        <f>IF(C40="PA-A",'Aspectos Ingl'!$F$8,IF(C40="PA-B",'Aspectos Ingl'!$H$8, IF(C40="PA-C",'Aspectos Ingl'!$J$8, IF(C40="PTC",'Aspectos Ingl'!$L$8))))</f>
        <v>0</v>
      </c>
      <c r="S40" s="472">
        <f t="shared" si="3"/>
        <v>0</v>
      </c>
      <c r="T40" s="438"/>
      <c r="U40" s="478" t="b">
        <f>IF(C40="PA-A",'Aspectos Ingl'!$F$9,IF(C40="PA-B",'Aspectos Ingl'!$H$9, IF(C40="PA-C",'Aspectos Ingl'!$J$9, IF(C40="PTC",'Aspectos Ingl'!$L$9))))</f>
        <v>0</v>
      </c>
      <c r="V40" s="478">
        <f t="shared" si="4"/>
        <v>0</v>
      </c>
      <c r="W40" s="481">
        <f t="shared" si="5"/>
        <v>0</v>
      </c>
      <c r="X40" s="523"/>
      <c r="Y40" s="721" t="b">
        <f>IF(C40="PA-A",'Aspectos Ingl'!$F$10,IF(C40="PA-B",'Aspectos Ingl'!$H$10, IF(C40="PA-C",'Aspectos Ingl'!$J$10, IF(C40="PTC",'Aspectos Ingl'!$L$10))))</f>
        <v>0</v>
      </c>
      <c r="Z40" s="721">
        <f t="shared" si="6"/>
        <v>0</v>
      </c>
      <c r="AA40" s="487">
        <f t="shared" si="7"/>
        <v>0</v>
      </c>
      <c r="AB40" s="441"/>
      <c r="AC40" s="469" t="b">
        <f>IF(C40="PA-A",'Aspectos Ingl'!$F$11,IF(C40="PA-B",'Aspectos Ingl'!$H$11, IF(C40="PA-C",'Aspectos Ingl'!$J$11, IF(C40="PTC",'Aspectos Ingl'!$L$11))))</f>
        <v>0</v>
      </c>
      <c r="AD40" s="490">
        <f t="shared" si="8"/>
        <v>0</v>
      </c>
      <c r="AE40" s="442"/>
      <c r="AF40" s="493" t="b">
        <f>IF(C40="PA-A",'Aspectos Ingl'!$F$12,IF(C40="PA-B",'Aspectos Ingl'!$H$12, IF(C40="PA-C",'Aspectos Ingl'!$J$12, IF(C40="PTC",'Aspectos Ingl'!$L$12))))</f>
        <v>0</v>
      </c>
      <c r="AG40" s="493">
        <f t="shared" si="9"/>
        <v>0</v>
      </c>
      <c r="AH40" s="443"/>
      <c r="AI40" s="496" t="b">
        <f>IF(C40="PA-A",'Aspectos Ingl'!$F$13,IF(C40="PA-B",'Aspectos Ingl'!$H$13, IF(C40="PA-C",'Aspectos Ingl'!$J$13, IF(C40="PTC",'Aspectos Ingl'!$L$13))))</f>
        <v>0</v>
      </c>
      <c r="AJ40" s="496">
        <f t="shared" si="10"/>
        <v>0</v>
      </c>
      <c r="AK40" s="445"/>
      <c r="AL40" s="502" t="b">
        <f>IF(C40="PA-A",'Aspectos Ingl'!$F$14,IF(C40="PA-B",'Aspectos Ingl'!$H$14, IF(C40="PA-C",'Aspectos Ingl'!$J$14, IF(C40="PTC",'Aspectos Ingl'!$L$14))))</f>
        <v>0</v>
      </c>
      <c r="AM40" s="502">
        <f t="shared" si="11"/>
        <v>0</v>
      </c>
      <c r="AN40" s="445"/>
      <c r="AO40" s="502" t="b">
        <f>IF(C40="PA-A",'Aspectos Ingl'!$F$15,IF(C40="PA-B",'Aspectos Ingl'!$H$15, IF(C40="PA-C",'Aspectos Ingl'!$J$15, IF(C40="PTC",'Aspectos Ingl'!$L$15))))</f>
        <v>0</v>
      </c>
      <c r="AP40" s="502">
        <f t="shared" si="12"/>
        <v>0</v>
      </c>
      <c r="AQ40" s="445"/>
      <c r="AR40" s="502" t="b">
        <f>IF(C40="PA-A",'Aspectos Ingl'!$F$16,IF(C40="PA-B",'Aspectos Ingl'!$H$16, IF(C40="PA-C",'Aspectos Ingl'!$J$16, IF(C40="PTC",'Aspectos Ingl'!$L$16))))</f>
        <v>0</v>
      </c>
      <c r="AS40" s="502">
        <f t="shared" si="13"/>
        <v>0</v>
      </c>
      <c r="AT40" s="445"/>
      <c r="AU40" s="502" t="b">
        <f>IF(C40="PA-A",'Aspectos Ingl'!$F$17,IF(C40="PA-B",'Aspectos Ingl'!$H$17, IF(C40="PA-C",'Aspectos Ingl'!$J$17, IF(C40="PTC",'Aspectos Ingl'!$L$17))))</f>
        <v>0</v>
      </c>
      <c r="AV40" s="502">
        <f t="shared" si="14"/>
        <v>0</v>
      </c>
      <c r="AW40" s="446"/>
      <c r="AX40" s="505" t="b">
        <f>IF(C40="PA-A",'Aspectos Ingl'!$F$18,IF(C40="PA-B",'Aspectos Ingl'!$H$18, IF(C40="PA-C",'Aspectos Ingl'!$J$18, IF(C40="PTC",'Aspectos Ingl'!$L$18))))</f>
        <v>0</v>
      </c>
      <c r="AY40" s="505">
        <f t="shared" si="15"/>
        <v>0</v>
      </c>
      <c r="AZ40" s="509">
        <f t="shared" si="16"/>
        <v>0</v>
      </c>
      <c r="BA40" s="510">
        <f t="shared" si="17"/>
        <v>0</v>
      </c>
      <c r="BB40" s="428"/>
      <c r="BC40" s="449"/>
    </row>
    <row r="41" spans="1:55" ht="13.5" thickBot="1" x14ac:dyDescent="0.25">
      <c r="A41" s="465"/>
      <c r="B41" s="466"/>
      <c r="C41" s="466"/>
      <c r="D41" s="466"/>
      <c r="E41" s="466"/>
      <c r="I41" s="395"/>
      <c r="J41" s="395"/>
      <c r="K41" s="395"/>
      <c r="L41" s="395"/>
      <c r="M41" s="395"/>
      <c r="AE41" s="382"/>
      <c r="AF41" s="385"/>
      <c r="AG41" s="385"/>
      <c r="AH41" s="385"/>
      <c r="AI41" s="385"/>
      <c r="AJ41" s="385"/>
      <c r="AK41" s="385"/>
      <c r="AL41" s="385"/>
      <c r="AM41" s="385"/>
      <c r="AN41" s="385"/>
      <c r="AO41" s="385"/>
      <c r="AP41" s="385"/>
      <c r="AQ41" s="385"/>
      <c r="AR41" s="385"/>
      <c r="AS41" s="385"/>
      <c r="AT41" s="385"/>
      <c r="AU41" s="385"/>
      <c r="AV41" s="385"/>
      <c r="AW41" s="382"/>
      <c r="AX41" s="382"/>
      <c r="AY41" s="382"/>
      <c r="AZ41" s="395" t="s">
        <v>52</v>
      </c>
      <c r="BA41" s="513">
        <f>AVERAGE(BA11:BA40)</f>
        <v>0</v>
      </c>
      <c r="BB41" s="395"/>
    </row>
    <row r="42" spans="1:55" x14ac:dyDescent="0.2">
      <c r="A42" s="465"/>
      <c r="B42" s="395"/>
      <c r="C42" s="395"/>
      <c r="I42" s="395"/>
      <c r="J42" s="395"/>
      <c r="K42" s="395"/>
      <c r="L42" s="395"/>
      <c r="M42" s="395"/>
      <c r="AE42" s="382"/>
      <c r="AF42" s="385"/>
      <c r="AG42" s="385"/>
      <c r="AH42" s="385"/>
      <c r="AI42" s="385"/>
      <c r="AJ42" s="385"/>
      <c r="AK42" s="385"/>
      <c r="AL42" s="385"/>
      <c r="AM42" s="385"/>
      <c r="AN42" s="385"/>
      <c r="AO42" s="385"/>
      <c r="AP42" s="385"/>
      <c r="AQ42" s="385"/>
      <c r="AR42" s="385"/>
      <c r="AS42" s="385"/>
      <c r="AT42" s="385"/>
      <c r="AU42" s="385"/>
      <c r="AV42" s="385"/>
      <c r="AW42" s="382"/>
      <c r="AX42" s="382"/>
      <c r="AY42" s="382"/>
      <c r="BB42" s="395"/>
    </row>
    <row r="43" spans="1:55" x14ac:dyDescent="0.2">
      <c r="A43" s="465"/>
      <c r="B43" s="395"/>
      <c r="C43" s="395"/>
      <c r="I43" s="395"/>
      <c r="J43" s="395"/>
      <c r="K43" s="395"/>
      <c r="L43" s="395"/>
      <c r="M43" s="395"/>
      <c r="AE43" s="382"/>
      <c r="AF43" s="385"/>
      <c r="AG43" s="385"/>
      <c r="AH43" s="385"/>
      <c r="AI43" s="385"/>
      <c r="AJ43" s="385"/>
      <c r="AK43" s="385"/>
      <c r="AL43" s="385"/>
      <c r="AM43" s="385"/>
      <c r="AN43" s="385"/>
      <c r="AO43" s="385"/>
      <c r="AP43" s="385"/>
      <c r="AQ43" s="385"/>
      <c r="AR43" s="385"/>
      <c r="AS43" s="385"/>
      <c r="AT43" s="385"/>
      <c r="AU43" s="385"/>
      <c r="AV43" s="385"/>
      <c r="AW43" s="382"/>
      <c r="AX43" s="382"/>
      <c r="AY43" s="382"/>
      <c r="BB43" s="395"/>
    </row>
    <row r="44" spans="1:55" x14ac:dyDescent="0.2">
      <c r="C44" s="395"/>
      <c r="AE44" s="382"/>
      <c r="AF44" s="385"/>
      <c r="AG44" s="385"/>
      <c r="AH44" s="385"/>
      <c r="AI44" s="385"/>
      <c r="AJ44" s="385"/>
      <c r="AK44" s="385"/>
      <c r="AL44" s="385"/>
      <c r="AM44" s="385"/>
      <c r="AN44" s="385"/>
      <c r="AO44" s="385"/>
      <c r="AP44" s="385"/>
      <c r="AQ44" s="385"/>
      <c r="AR44" s="385"/>
      <c r="AS44" s="385"/>
      <c r="AT44" s="385"/>
      <c r="AU44" s="385"/>
      <c r="AV44" s="385"/>
      <c r="AW44" s="382"/>
      <c r="AX44" s="382"/>
      <c r="AY44" s="382"/>
    </row>
    <row r="45" spans="1:55" x14ac:dyDescent="0.2">
      <c r="C45" s="395"/>
      <c r="AE45" s="382"/>
      <c r="AF45" s="385"/>
      <c r="AG45" s="385"/>
      <c r="AH45" s="385"/>
      <c r="AI45" s="385"/>
      <c r="AJ45" s="385"/>
      <c r="AK45" s="385"/>
      <c r="AL45" s="385"/>
      <c r="AM45" s="385"/>
      <c r="AN45" s="385"/>
      <c r="AO45" s="385"/>
      <c r="AP45" s="385"/>
      <c r="AQ45" s="385"/>
      <c r="AR45" s="385"/>
      <c r="AS45" s="385"/>
      <c r="AT45" s="385"/>
      <c r="AU45" s="385"/>
      <c r="AV45" s="385"/>
      <c r="AW45" s="382"/>
      <c r="AX45" s="382"/>
      <c r="AY45" s="382"/>
    </row>
    <row r="46" spans="1:55" x14ac:dyDescent="0.2">
      <c r="C46" s="395"/>
      <c r="AE46" s="382"/>
      <c r="AF46" s="385"/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385"/>
      <c r="AV46" s="385"/>
      <c r="AW46" s="382"/>
      <c r="AX46" s="382"/>
      <c r="AY46" s="382"/>
    </row>
    <row r="47" spans="1:55" x14ac:dyDescent="0.2">
      <c r="C47" s="395"/>
      <c r="AE47" s="382"/>
      <c r="AF47" s="385"/>
      <c r="AG47" s="385"/>
      <c r="AH47" s="385"/>
      <c r="AI47" s="385"/>
      <c r="AJ47" s="385"/>
      <c r="AK47" s="385"/>
      <c r="AL47" s="385"/>
      <c r="AM47" s="385"/>
      <c r="AN47" s="385"/>
      <c r="AO47" s="385"/>
      <c r="AP47" s="385"/>
      <c r="AQ47" s="385"/>
      <c r="AR47" s="385"/>
      <c r="AS47" s="385"/>
      <c r="AT47" s="385"/>
      <c r="AU47" s="385"/>
      <c r="AV47" s="385"/>
      <c r="AW47" s="382"/>
      <c r="AX47" s="382"/>
      <c r="AY47" s="382"/>
    </row>
    <row r="48" spans="1:55" x14ac:dyDescent="0.2">
      <c r="C48" s="395"/>
    </row>
  </sheetData>
  <sheetProtection password="CC17" sheet="1" objects="1" scenarios="1" selectLockedCells="1"/>
  <mergeCells count="40">
    <mergeCell ref="C1:P2"/>
    <mergeCell ref="B1:B2"/>
    <mergeCell ref="C4:V4"/>
    <mergeCell ref="C5:N5"/>
    <mergeCell ref="S5:V5"/>
    <mergeCell ref="T1:V1"/>
    <mergeCell ref="T2:V2"/>
    <mergeCell ref="Q1:S1"/>
    <mergeCell ref="Q2:S2"/>
    <mergeCell ref="BA8:BA10"/>
    <mergeCell ref="BB8:BB10"/>
    <mergeCell ref="A9:A10"/>
    <mergeCell ref="B9:B10"/>
    <mergeCell ref="H9:I9"/>
    <mergeCell ref="N9:P9"/>
    <mergeCell ref="Q9:S9"/>
    <mergeCell ref="T9:V9"/>
    <mergeCell ref="X9:Z9"/>
    <mergeCell ref="D8:W8"/>
    <mergeCell ref="X8:AA8"/>
    <mergeCell ref="AB8:AD8"/>
    <mergeCell ref="AE8:AZ8"/>
    <mergeCell ref="AW9:AY9"/>
    <mergeCell ref="C9:C10"/>
    <mergeCell ref="AW7:AY7"/>
    <mergeCell ref="D7:S7"/>
    <mergeCell ref="T7:V7"/>
    <mergeCell ref="X7:AA7"/>
    <mergeCell ref="L9:M9"/>
    <mergeCell ref="AK7:AV7"/>
    <mergeCell ref="AK9:AM9"/>
    <mergeCell ref="AN9:AP9"/>
    <mergeCell ref="AB9:AC9"/>
    <mergeCell ref="AE9:AG9"/>
    <mergeCell ref="AH9:AJ9"/>
    <mergeCell ref="AQ9:AS9"/>
    <mergeCell ref="AT9:AV9"/>
    <mergeCell ref="AH7:AJ7"/>
    <mergeCell ref="AB7:AD7"/>
    <mergeCell ref="AE7:AG7"/>
  </mergeCells>
  <dataValidations count="5">
    <dataValidation type="decimal" allowBlank="1" showErrorMessage="1" errorTitle="El valor debe ser de 0 a 1" error="El valor debe ser de 0 a 1" promptTitle="El valor debe ser de 0 a 1" prompt="El valor debe ser de 0 a 10" sqref="D11:D40">
      <formula1>0</formula1>
      <formula2>1</formula2>
    </dataValidation>
    <dataValidation type="decimal" allowBlank="1" showInputMessage="1" showErrorMessage="1" errorTitle="El valor debe ser de 0 a 1" error="El valor debe ser de 0 a 1" sqref="E11:G40">
      <formula1>0</formula1>
      <formula2>1</formula2>
    </dataValidation>
    <dataValidation type="decimal" allowBlank="1" showInputMessage="1" showErrorMessage="1" errorTitle="El valor debe ser de 0 a 10" error="El valor debe ser de 0 a 10" sqref="J11:K40 N11:N40 Q11:Q40 T11:T40 AB11:AB40 AE11:AE38 AE39:AE40 AH11:AH40 AK11:AK40 AN11:AN40 AQ11:AQ40 AT11:AT40 AW11:AW40">
      <formula1>0</formula1>
      <formula2>10</formula2>
    </dataValidation>
    <dataValidation type="decimal" allowBlank="1" showInputMessage="1" showErrorMessage="1" errorTitle="El valor debe ser de 0 a 10" error="El valor debe ser de 0 a 10" sqref="X11:X40">
      <formula1>0</formula1>
      <formula2>5</formula2>
    </dataValidation>
    <dataValidation type="list" allowBlank="1" showInputMessage="1" showErrorMessage="1" error="PA-A_x000a_PA-B_x000a_PA-C_x000a_PTC" prompt="PA-A_x000a_PA-B_x000a_PA-C_x000a_PTC" sqref="C11:C40">
      <formula1>"PA-A, PA-B, PA-C, PTC, pa-a, pa-b, pa-c, ptc"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headerFooter>
    <oddHeader>&amp;C&amp;"Arial,Negrita"&amp;14EVALUACIÓN DEL DESEMPEÑO DOCENTE
PROFESORES DE ASIGNATURA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zoomScaleNormal="100" workbookViewId="0">
      <selection activeCell="D7" sqref="D7"/>
    </sheetView>
  </sheetViews>
  <sheetFormatPr baseColWidth="10" defaultColWidth="17.28515625" defaultRowHeight="15.75" customHeight="1" x14ac:dyDescent="0.2"/>
  <cols>
    <col min="1" max="1" width="3.28515625" style="253" customWidth="1"/>
    <col min="2" max="2" width="3" style="253" bestFit="1" customWidth="1"/>
    <col min="3" max="3" width="45.5703125" style="253" customWidth="1"/>
    <col min="4" max="4" width="7.5703125" style="261" customWidth="1"/>
    <col min="5" max="5" width="13.85546875" style="253" bestFit="1" customWidth="1"/>
    <col min="6" max="6" width="11.7109375" style="253" bestFit="1" customWidth="1"/>
    <col min="7" max="7" width="12.140625" style="253" bestFit="1" customWidth="1"/>
    <col min="8" max="8" width="11.42578125" style="253" bestFit="1" customWidth="1"/>
    <col min="9" max="9" width="9.28515625" style="253" customWidth="1"/>
    <col min="10" max="10" width="24.7109375" style="253" customWidth="1"/>
    <col min="11" max="11" width="4" style="253" customWidth="1"/>
    <col min="12" max="13" width="6.28515625" style="253" customWidth="1"/>
    <col min="14" max="14" width="3.5703125" style="253" customWidth="1"/>
    <col min="15" max="15" width="5.42578125" style="253" customWidth="1"/>
    <col min="16" max="16" width="4.5703125" style="253" customWidth="1"/>
    <col min="17" max="17" width="3.5703125" style="253" customWidth="1"/>
    <col min="18" max="18" width="5" style="253" customWidth="1"/>
    <col min="19" max="19" width="4.28515625" style="253" customWidth="1"/>
    <col min="20" max="20" width="3.5703125" style="253" customWidth="1"/>
    <col min="21" max="16384" width="17.28515625" style="253"/>
  </cols>
  <sheetData>
    <row r="1" spans="1:20" ht="30" customHeight="1" x14ac:dyDescent="0.2">
      <c r="A1" s="861"/>
      <c r="B1" s="862"/>
      <c r="C1" s="866" t="s">
        <v>194</v>
      </c>
      <c r="D1" s="866"/>
      <c r="E1" s="866"/>
      <c r="F1" s="866"/>
      <c r="G1" s="867"/>
      <c r="H1" s="765" t="s">
        <v>190</v>
      </c>
      <c r="I1" s="765"/>
      <c r="J1" s="364" t="s">
        <v>193</v>
      </c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customHeight="1" x14ac:dyDescent="0.25">
      <c r="A2" s="863"/>
      <c r="B2" s="864"/>
      <c r="C2" s="868"/>
      <c r="D2" s="868"/>
      <c r="E2" s="868"/>
      <c r="F2" s="868"/>
      <c r="G2" s="869"/>
      <c r="H2" s="765" t="s">
        <v>191</v>
      </c>
      <c r="I2" s="765"/>
      <c r="J2" s="364" t="s">
        <v>192</v>
      </c>
      <c r="K2" s="9"/>
      <c r="L2" s="9"/>
      <c r="M2" s="9"/>
      <c r="N2" s="9"/>
      <c r="O2" s="9"/>
      <c r="P2" s="9"/>
      <c r="Q2" s="2"/>
      <c r="R2" s="2"/>
      <c r="S2" s="2"/>
      <c r="T2" s="2"/>
    </row>
    <row r="3" spans="1:20" s="66" customFormat="1" ht="15" customHeight="1" x14ac:dyDescent="0.25">
      <c r="A3" s="857"/>
      <c r="B3" s="857"/>
      <c r="C3" s="857"/>
      <c r="D3" s="857"/>
      <c r="E3" s="857"/>
      <c r="F3" s="857"/>
      <c r="G3" s="857"/>
      <c r="H3" s="857"/>
      <c r="I3" s="857"/>
      <c r="J3" s="857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66" customFormat="1" ht="15" customHeight="1" x14ac:dyDescent="0.2">
      <c r="A4" s="5"/>
      <c r="B4" s="5"/>
      <c r="C4" s="366" t="s">
        <v>5</v>
      </c>
      <c r="D4" s="865">
        <f>'Captura Inglés'!C4</f>
        <v>0</v>
      </c>
      <c r="E4" s="865"/>
      <c r="F4" s="865"/>
      <c r="G4" s="865"/>
      <c r="H4" s="865"/>
      <c r="I4" s="86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66" customFormat="1" ht="15.75" customHeight="1" x14ac:dyDescent="0.2">
      <c r="A5" s="5"/>
      <c r="B5" s="5"/>
      <c r="C5" s="366" t="s">
        <v>6</v>
      </c>
      <c r="D5" s="870">
        <f>'Captura Inglés'!C5</f>
        <v>0</v>
      </c>
      <c r="E5" s="870"/>
      <c r="F5" s="870"/>
      <c r="G5" s="363"/>
      <c r="H5" s="363"/>
      <c r="I5" s="373" t="s">
        <v>20</v>
      </c>
      <c r="J5" s="374">
        <f ca="1">'Captura PA'!R5</f>
        <v>44761</v>
      </c>
      <c r="K5" s="67"/>
      <c r="L5" s="5"/>
      <c r="M5" s="5"/>
      <c r="N5" s="5"/>
      <c r="O5" s="5"/>
      <c r="P5" s="5"/>
      <c r="Q5" s="5"/>
      <c r="R5" s="5"/>
      <c r="S5" s="5"/>
      <c r="T5" s="5"/>
    </row>
    <row r="6" spans="1:20" s="66" customFormat="1" ht="12.75" customHeight="1" x14ac:dyDescent="0.2">
      <c r="A6" s="5"/>
      <c r="B6" s="51"/>
      <c r="C6" s="3"/>
      <c r="D6" s="5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75" customFormat="1" ht="27.75" customHeight="1" x14ac:dyDescent="0.2">
      <c r="A7" s="11"/>
      <c r="B7" s="68"/>
      <c r="C7" s="73" t="s">
        <v>19</v>
      </c>
      <c r="D7" s="73" t="s">
        <v>41</v>
      </c>
      <c r="E7" s="267" t="str">
        <f>'Captura Inglés'!W9</f>
        <v>RESPONSABILIDAD ACADÉMICO-ADMINISTRATIVA</v>
      </c>
      <c r="F7" s="267" t="str">
        <f>'Captura Inglés'!AA9</f>
        <v>EVALUACIÓN DE ALUMNOS</v>
      </c>
      <c r="G7" s="267" t="str">
        <f>'Captura Inglés'!AD9</f>
        <v>ÉTICA</v>
      </c>
      <c r="H7" s="267" t="str">
        <f>'Captura Inglés'!AZ9</f>
        <v>CAPACITACION</v>
      </c>
      <c r="I7" s="74" t="s">
        <v>24</v>
      </c>
      <c r="J7" s="74" t="s">
        <v>18</v>
      </c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7.25" customHeight="1" x14ac:dyDescent="0.2">
      <c r="A8" s="2"/>
      <c r="B8" s="12">
        <v>1</v>
      </c>
      <c r="C8" s="247">
        <f>'Captura Inglés'!B11</f>
        <v>0</v>
      </c>
      <c r="D8" s="246">
        <f>'Captura Inglés'!C11</f>
        <v>0</v>
      </c>
      <c r="E8" s="14">
        <f>'Captura Inglés'!W11</f>
        <v>0</v>
      </c>
      <c r="F8" s="14">
        <f>'Captura Inglés'!AA11</f>
        <v>0</v>
      </c>
      <c r="G8" s="14">
        <f>'Captura Inglés'!AD11</f>
        <v>0</v>
      </c>
      <c r="H8" s="14">
        <f>'Captura Inglés'!AZ11</f>
        <v>0</v>
      </c>
      <c r="I8" s="14">
        <f>'Captura Inglés'!BA11</f>
        <v>0</v>
      </c>
      <c r="J8" s="19">
        <f>'Captura Inglés'!BB11</f>
        <v>0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7.25" customHeight="1" x14ac:dyDescent="0.2">
      <c r="A9" s="2"/>
      <c r="B9" s="12">
        <v>2</v>
      </c>
      <c r="C9" s="247">
        <f>'Captura Inglés'!B12</f>
        <v>0</v>
      </c>
      <c r="D9" s="246">
        <f>'Captura Inglés'!C12</f>
        <v>0</v>
      </c>
      <c r="E9" s="14">
        <f>'Captura Inglés'!W12</f>
        <v>0</v>
      </c>
      <c r="F9" s="14">
        <f>'Captura Inglés'!AA12</f>
        <v>0</v>
      </c>
      <c r="G9" s="14">
        <f>'Captura Inglés'!AD12</f>
        <v>0</v>
      </c>
      <c r="H9" s="14">
        <f>'Captura Inglés'!AZ12</f>
        <v>0</v>
      </c>
      <c r="I9" s="14">
        <f>'Captura Inglés'!BA12</f>
        <v>0</v>
      </c>
      <c r="J9" s="19">
        <f>'Captura Inglés'!BB12</f>
        <v>0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4.25" customHeight="1" x14ac:dyDescent="0.2">
      <c r="A10" s="2"/>
      <c r="B10" s="12">
        <v>3</v>
      </c>
      <c r="C10" s="247">
        <f>'Captura Inglés'!B13</f>
        <v>0</v>
      </c>
      <c r="D10" s="246">
        <f>'Captura Inglés'!C13</f>
        <v>0</v>
      </c>
      <c r="E10" s="14">
        <f>'Captura Inglés'!W13</f>
        <v>0</v>
      </c>
      <c r="F10" s="14">
        <f>'Captura Inglés'!AA13</f>
        <v>0</v>
      </c>
      <c r="G10" s="14">
        <f>'Captura Inglés'!AD13</f>
        <v>0</v>
      </c>
      <c r="H10" s="14">
        <f>'Captura Inglés'!AZ13</f>
        <v>0</v>
      </c>
      <c r="I10" s="14">
        <f>'Captura Inglés'!BA13</f>
        <v>0</v>
      </c>
      <c r="J10" s="19">
        <f>'Captura Inglés'!BB13</f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 customHeight="1" x14ac:dyDescent="0.2">
      <c r="A11" s="2"/>
      <c r="B11" s="12">
        <v>4</v>
      </c>
      <c r="C11" s="247">
        <f>'Captura Inglés'!B14</f>
        <v>0</v>
      </c>
      <c r="D11" s="246">
        <f>'Captura Inglés'!C14</f>
        <v>0</v>
      </c>
      <c r="E11" s="14">
        <f>'Captura Inglés'!W14</f>
        <v>0</v>
      </c>
      <c r="F11" s="14">
        <f>'Captura Inglés'!AA14</f>
        <v>0</v>
      </c>
      <c r="G11" s="14">
        <f>'Captura Inglés'!AD14</f>
        <v>0</v>
      </c>
      <c r="H11" s="14">
        <f>'Captura Inglés'!AZ14</f>
        <v>0</v>
      </c>
      <c r="I11" s="14">
        <f>'Captura Inglés'!BA14</f>
        <v>0</v>
      </c>
      <c r="J11" s="19">
        <f>'Captura Inglés'!BB14</f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3.5" customHeight="1" x14ac:dyDescent="0.2">
      <c r="A12" s="2"/>
      <c r="B12" s="12">
        <v>5</v>
      </c>
      <c r="C12" s="247">
        <f>'Captura Inglés'!B15</f>
        <v>0</v>
      </c>
      <c r="D12" s="246">
        <f>'Captura Inglés'!C15</f>
        <v>0</v>
      </c>
      <c r="E12" s="14">
        <f>'Captura Inglés'!W15</f>
        <v>0</v>
      </c>
      <c r="F12" s="14">
        <f>'Captura Inglés'!AA15</f>
        <v>0</v>
      </c>
      <c r="G12" s="14">
        <f>'Captura Inglés'!AD15</f>
        <v>0</v>
      </c>
      <c r="H12" s="14">
        <f>'Captura Inglés'!AZ15</f>
        <v>0</v>
      </c>
      <c r="I12" s="14">
        <f>'Captura Inglés'!BA15</f>
        <v>0</v>
      </c>
      <c r="J12" s="19">
        <f>'Captura Inglés'!BB15</f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3.5" customHeight="1" x14ac:dyDescent="0.2">
      <c r="A13" s="2"/>
      <c r="B13" s="40">
        <v>6</v>
      </c>
      <c r="C13" s="247">
        <f>'Captura Inglés'!B16</f>
        <v>0</v>
      </c>
      <c r="D13" s="246">
        <f>'Captura Inglés'!C16</f>
        <v>0</v>
      </c>
      <c r="E13" s="14">
        <f>'Captura Inglés'!W16</f>
        <v>0</v>
      </c>
      <c r="F13" s="14">
        <f>'Captura Inglés'!AA16</f>
        <v>0</v>
      </c>
      <c r="G13" s="14">
        <f>'Captura Inglés'!AD16</f>
        <v>0</v>
      </c>
      <c r="H13" s="14">
        <f>'Captura Inglés'!AZ16</f>
        <v>0</v>
      </c>
      <c r="I13" s="14">
        <f>'Captura Inglés'!BA16</f>
        <v>0</v>
      </c>
      <c r="J13" s="19">
        <f>'Captura Inglés'!BB16</f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3.5" customHeight="1" x14ac:dyDescent="0.2">
      <c r="A14" s="2"/>
      <c r="B14" s="12">
        <v>7</v>
      </c>
      <c r="C14" s="247">
        <f>'Captura Inglés'!B17</f>
        <v>0</v>
      </c>
      <c r="D14" s="246">
        <f>'Captura Inglés'!C17</f>
        <v>0</v>
      </c>
      <c r="E14" s="14">
        <f>'Captura Inglés'!W17</f>
        <v>0</v>
      </c>
      <c r="F14" s="14">
        <f>'Captura Inglés'!AA17</f>
        <v>0</v>
      </c>
      <c r="G14" s="14">
        <f>'Captura Inglés'!AD17</f>
        <v>0</v>
      </c>
      <c r="H14" s="14">
        <f>'Captura Inglés'!AZ17</f>
        <v>0</v>
      </c>
      <c r="I14" s="14">
        <f>'Captura Inglés'!BA17</f>
        <v>0</v>
      </c>
      <c r="J14" s="19">
        <f>'Captura Inglés'!BB17</f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3.5" customHeight="1" x14ac:dyDescent="0.2">
      <c r="A15" s="2"/>
      <c r="B15" s="12">
        <v>8</v>
      </c>
      <c r="C15" s="247">
        <f>'Captura Inglés'!B18</f>
        <v>0</v>
      </c>
      <c r="D15" s="246">
        <f>'Captura Inglés'!C18</f>
        <v>0</v>
      </c>
      <c r="E15" s="14">
        <f>'Captura Inglés'!W18</f>
        <v>0</v>
      </c>
      <c r="F15" s="14">
        <f>'Captura Inglés'!AA18</f>
        <v>0</v>
      </c>
      <c r="G15" s="14">
        <f>'Captura Inglés'!AD18</f>
        <v>0</v>
      </c>
      <c r="H15" s="14">
        <f>'Captura Inglés'!AZ18</f>
        <v>0</v>
      </c>
      <c r="I15" s="14">
        <f>'Captura Inglés'!BA18</f>
        <v>0</v>
      </c>
      <c r="J15" s="19">
        <f>'Captura Inglés'!BB18</f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6.5" customHeight="1" x14ac:dyDescent="0.2">
      <c r="A16" s="2"/>
      <c r="B16" s="12">
        <v>9</v>
      </c>
      <c r="C16" s="247">
        <f>'Captura Inglés'!B19</f>
        <v>0</v>
      </c>
      <c r="D16" s="246">
        <f>'Captura Inglés'!C19</f>
        <v>0</v>
      </c>
      <c r="E16" s="14">
        <f>'Captura Inglés'!W19</f>
        <v>0</v>
      </c>
      <c r="F16" s="14">
        <f>'Captura Inglés'!AA19</f>
        <v>0</v>
      </c>
      <c r="G16" s="14">
        <f>'Captura Inglés'!AD19</f>
        <v>0</v>
      </c>
      <c r="H16" s="14">
        <f>'Captura Inglés'!AZ19</f>
        <v>0</v>
      </c>
      <c r="I16" s="14">
        <f>'Captura Inglés'!BA19</f>
        <v>0</v>
      </c>
      <c r="J16" s="19">
        <f>'Captura Inglés'!BB19</f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 x14ac:dyDescent="0.2">
      <c r="A17" s="2"/>
      <c r="B17" s="12">
        <v>10</v>
      </c>
      <c r="C17" s="247">
        <f>'Captura Inglés'!B20</f>
        <v>0</v>
      </c>
      <c r="D17" s="246">
        <f>'Captura Inglés'!C20</f>
        <v>0</v>
      </c>
      <c r="E17" s="14">
        <f>'Captura Inglés'!W20</f>
        <v>0</v>
      </c>
      <c r="F17" s="14">
        <f>'Captura Inglés'!AA20</f>
        <v>0</v>
      </c>
      <c r="G17" s="14">
        <f>'Captura Inglés'!AD20</f>
        <v>0</v>
      </c>
      <c r="H17" s="14">
        <f>'Captura Inglés'!AZ20</f>
        <v>0</v>
      </c>
      <c r="I17" s="14">
        <f>'Captura Inglés'!BA20</f>
        <v>0</v>
      </c>
      <c r="J17" s="19">
        <f>'Captura Inglés'!BB20</f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4.25" customHeight="1" x14ac:dyDescent="0.2">
      <c r="A18" s="2"/>
      <c r="B18" s="12">
        <v>11</v>
      </c>
      <c r="C18" s="247">
        <f>'Captura Inglés'!B21</f>
        <v>0</v>
      </c>
      <c r="D18" s="246">
        <f>'Captura Inglés'!C21</f>
        <v>0</v>
      </c>
      <c r="E18" s="14">
        <f>'Captura Inglés'!W21</f>
        <v>0</v>
      </c>
      <c r="F18" s="14">
        <f>'Captura Inglés'!AA21</f>
        <v>0</v>
      </c>
      <c r="G18" s="14">
        <f>'Captura Inglés'!AD21</f>
        <v>0</v>
      </c>
      <c r="H18" s="14">
        <f>'Captura Inglés'!AZ21</f>
        <v>0</v>
      </c>
      <c r="I18" s="14">
        <f>'Captura Inglés'!BA21</f>
        <v>0</v>
      </c>
      <c r="J18" s="19">
        <f>'Captura Inglés'!BB21</f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4.25" customHeight="1" x14ac:dyDescent="0.2">
      <c r="A19" s="2"/>
      <c r="B19" s="77">
        <v>12</v>
      </c>
      <c r="C19" s="247">
        <f>'Captura Inglés'!B22</f>
        <v>0</v>
      </c>
      <c r="D19" s="246">
        <f>'Captura Inglés'!C22</f>
        <v>0</v>
      </c>
      <c r="E19" s="14">
        <f>'Captura Inglés'!W22</f>
        <v>0</v>
      </c>
      <c r="F19" s="14">
        <f>'Captura Inglés'!AA22</f>
        <v>0</v>
      </c>
      <c r="G19" s="14">
        <f>'Captura Inglés'!AD22</f>
        <v>0</v>
      </c>
      <c r="H19" s="14">
        <f>'Captura Inglés'!AZ22</f>
        <v>0</v>
      </c>
      <c r="I19" s="14">
        <f>'Captura Inglés'!BA22</f>
        <v>0</v>
      </c>
      <c r="J19" s="19">
        <f>'Captura Inglés'!BB22</f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4.25" customHeight="1" x14ac:dyDescent="0.2">
      <c r="A20" s="2"/>
      <c r="B20" s="77">
        <v>13</v>
      </c>
      <c r="C20" s="247">
        <f>'Captura Inglés'!B23</f>
        <v>0</v>
      </c>
      <c r="D20" s="246">
        <f>'Captura Inglés'!C23</f>
        <v>0</v>
      </c>
      <c r="E20" s="14">
        <f>'Captura Inglés'!W23</f>
        <v>0</v>
      </c>
      <c r="F20" s="14">
        <f>'Captura Inglés'!AA23</f>
        <v>0</v>
      </c>
      <c r="G20" s="14">
        <f>'Captura Inglés'!AD23</f>
        <v>0</v>
      </c>
      <c r="H20" s="14">
        <f>'Captura Inglés'!AZ23</f>
        <v>0</v>
      </c>
      <c r="I20" s="14">
        <f>'Captura Inglés'!BA23</f>
        <v>0</v>
      </c>
      <c r="J20" s="19">
        <f>'Captura Inglés'!BB23</f>
        <v>0</v>
      </c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4.25" customHeight="1" x14ac:dyDescent="0.2">
      <c r="A21" s="2"/>
      <c r="B21" s="77">
        <v>14</v>
      </c>
      <c r="C21" s="247">
        <f>'Captura Inglés'!B24</f>
        <v>0</v>
      </c>
      <c r="D21" s="246">
        <f>'Captura Inglés'!C24</f>
        <v>0</v>
      </c>
      <c r="E21" s="14">
        <f>'Captura Inglés'!W24</f>
        <v>0</v>
      </c>
      <c r="F21" s="14">
        <f>'Captura Inglés'!AA24</f>
        <v>0</v>
      </c>
      <c r="G21" s="14">
        <f>'Captura Inglés'!AD24</f>
        <v>0</v>
      </c>
      <c r="H21" s="14">
        <f>'Captura Inglés'!AZ24</f>
        <v>0</v>
      </c>
      <c r="I21" s="14">
        <f>'Captura Inglés'!BA24</f>
        <v>0</v>
      </c>
      <c r="J21" s="19">
        <f>'Captura Inglés'!BB24</f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4.25" customHeight="1" x14ac:dyDescent="0.2">
      <c r="A22" s="2"/>
      <c r="B22" s="77">
        <v>15</v>
      </c>
      <c r="C22" s="247">
        <f>'Captura Inglés'!B25</f>
        <v>0</v>
      </c>
      <c r="D22" s="246">
        <f>'Captura Inglés'!C25</f>
        <v>0</v>
      </c>
      <c r="E22" s="14">
        <f>'Captura Inglés'!W25</f>
        <v>0</v>
      </c>
      <c r="F22" s="14">
        <f>'Captura Inglés'!AA25</f>
        <v>0</v>
      </c>
      <c r="G22" s="14">
        <f>'Captura Inglés'!AD25</f>
        <v>0</v>
      </c>
      <c r="H22" s="14">
        <f>'Captura Inglés'!AZ25</f>
        <v>0</v>
      </c>
      <c r="I22" s="14">
        <f>'Captura Inglés'!BA25</f>
        <v>0</v>
      </c>
      <c r="J22" s="19">
        <f>'Captura Inglés'!BB25</f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4.25" customHeight="1" x14ac:dyDescent="0.2">
      <c r="A23" s="2"/>
      <c r="B23" s="77">
        <v>16</v>
      </c>
      <c r="C23" s="247">
        <f>'Captura Inglés'!B26</f>
        <v>0</v>
      </c>
      <c r="D23" s="246">
        <f>'Captura Inglés'!C26</f>
        <v>0</v>
      </c>
      <c r="E23" s="14">
        <f>'Captura Inglés'!W26</f>
        <v>0</v>
      </c>
      <c r="F23" s="14">
        <f>'Captura Inglés'!AA26</f>
        <v>0</v>
      </c>
      <c r="G23" s="14">
        <f>'Captura Inglés'!AD26</f>
        <v>0</v>
      </c>
      <c r="H23" s="14">
        <f>'Captura Inglés'!AZ26</f>
        <v>0</v>
      </c>
      <c r="I23" s="14">
        <f>'Captura Inglés'!BA26</f>
        <v>0</v>
      </c>
      <c r="J23" s="19">
        <f>'Captura Inglés'!BB26</f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4.25" customHeight="1" x14ac:dyDescent="0.2">
      <c r="A24" s="2"/>
      <c r="B24" s="77">
        <v>17</v>
      </c>
      <c r="C24" s="247">
        <f>'Captura Inglés'!B27</f>
        <v>0</v>
      </c>
      <c r="D24" s="246">
        <f>'Captura Inglés'!C27</f>
        <v>0</v>
      </c>
      <c r="E24" s="14">
        <f>'Captura Inglés'!W27</f>
        <v>0</v>
      </c>
      <c r="F24" s="14">
        <f>'Captura Inglés'!AA27</f>
        <v>0</v>
      </c>
      <c r="G24" s="14">
        <f>'Captura Inglés'!AD27</f>
        <v>0</v>
      </c>
      <c r="H24" s="14">
        <f>'Captura Inglés'!AZ27</f>
        <v>0</v>
      </c>
      <c r="I24" s="14">
        <f>'Captura Inglés'!BA27</f>
        <v>0</v>
      </c>
      <c r="J24" s="19">
        <f>'Captura Inglés'!BB27</f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4.25" customHeight="1" x14ac:dyDescent="0.2">
      <c r="A25" s="2"/>
      <c r="B25" s="77">
        <v>18</v>
      </c>
      <c r="C25" s="247">
        <f>'Captura Inglés'!B28</f>
        <v>0</v>
      </c>
      <c r="D25" s="246">
        <f>'Captura Inglés'!C28</f>
        <v>0</v>
      </c>
      <c r="E25" s="14">
        <f>'Captura Inglés'!W28</f>
        <v>0</v>
      </c>
      <c r="F25" s="14">
        <f>'Captura Inglés'!AA28</f>
        <v>0</v>
      </c>
      <c r="G25" s="14">
        <f>'Captura Inglés'!AD28</f>
        <v>0</v>
      </c>
      <c r="H25" s="14">
        <f>'Captura Inglés'!AZ28</f>
        <v>0</v>
      </c>
      <c r="I25" s="14">
        <f>'Captura Inglés'!BA28</f>
        <v>0</v>
      </c>
      <c r="J25" s="19">
        <f>'Captura Inglés'!BB28</f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4.25" customHeight="1" x14ac:dyDescent="0.2">
      <c r="A26" s="2"/>
      <c r="B26" s="77">
        <v>19</v>
      </c>
      <c r="C26" s="247">
        <f>'Captura Inglés'!B29</f>
        <v>0</v>
      </c>
      <c r="D26" s="246">
        <f>'Captura Inglés'!C29</f>
        <v>0</v>
      </c>
      <c r="E26" s="14">
        <f>'Captura Inglés'!W29</f>
        <v>0</v>
      </c>
      <c r="F26" s="14">
        <f>'Captura Inglés'!AA29</f>
        <v>0</v>
      </c>
      <c r="G26" s="14">
        <f>'Captura Inglés'!AD29</f>
        <v>0</v>
      </c>
      <c r="H26" s="14">
        <f>'Captura Inglés'!AZ29</f>
        <v>0</v>
      </c>
      <c r="I26" s="14">
        <f>'Captura Inglés'!BA29</f>
        <v>0</v>
      </c>
      <c r="J26" s="19">
        <f>'Captura Inglés'!BB29</f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4.25" customHeight="1" x14ac:dyDescent="0.2">
      <c r="A27" s="2"/>
      <c r="B27" s="77">
        <v>20</v>
      </c>
      <c r="C27" s="247">
        <f>'Captura Inglés'!B30</f>
        <v>0</v>
      </c>
      <c r="D27" s="246">
        <f>'Captura Inglés'!C30</f>
        <v>0</v>
      </c>
      <c r="E27" s="14">
        <f>'Captura Inglés'!W30</f>
        <v>0</v>
      </c>
      <c r="F27" s="14">
        <f>'Captura Inglés'!AA30</f>
        <v>0</v>
      </c>
      <c r="G27" s="14">
        <f>'Captura Inglés'!AD30</f>
        <v>0</v>
      </c>
      <c r="H27" s="14">
        <f>'Captura Inglés'!AZ30</f>
        <v>0</v>
      </c>
      <c r="I27" s="14">
        <f>'Captura Inglés'!BA30</f>
        <v>0</v>
      </c>
      <c r="J27" s="19">
        <f>'Captura Inglés'!BB30</f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4.25" customHeight="1" x14ac:dyDescent="0.2">
      <c r="A28" s="2"/>
      <c r="B28" s="77">
        <v>21</v>
      </c>
      <c r="C28" s="247">
        <f>'Captura Inglés'!B31</f>
        <v>0</v>
      </c>
      <c r="D28" s="246">
        <f>'Captura Inglés'!C31</f>
        <v>0</v>
      </c>
      <c r="E28" s="14">
        <f>'Captura Inglés'!W31</f>
        <v>0</v>
      </c>
      <c r="F28" s="14">
        <f>'Captura Inglés'!AA31</f>
        <v>0</v>
      </c>
      <c r="G28" s="14">
        <f>'Captura Inglés'!AD31</f>
        <v>0</v>
      </c>
      <c r="H28" s="14">
        <f>'Captura Inglés'!AZ31</f>
        <v>0</v>
      </c>
      <c r="I28" s="14">
        <f>'Captura Inglés'!BA31</f>
        <v>0</v>
      </c>
      <c r="J28" s="19">
        <f>'Captura Inglés'!BB31</f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4.25" customHeight="1" x14ac:dyDescent="0.2">
      <c r="A29" s="2"/>
      <c r="B29" s="77">
        <v>22</v>
      </c>
      <c r="C29" s="247">
        <f>'Captura Inglés'!B32</f>
        <v>0</v>
      </c>
      <c r="D29" s="246">
        <f>'Captura Inglés'!C32</f>
        <v>0</v>
      </c>
      <c r="E29" s="14">
        <f>'Captura Inglés'!W32</f>
        <v>0</v>
      </c>
      <c r="F29" s="14">
        <f>'Captura Inglés'!AA32</f>
        <v>0</v>
      </c>
      <c r="G29" s="14">
        <f>'Captura Inglés'!AD32</f>
        <v>0</v>
      </c>
      <c r="H29" s="14">
        <f>'Captura Inglés'!AZ32</f>
        <v>0</v>
      </c>
      <c r="I29" s="14">
        <f>'Captura Inglés'!BA32</f>
        <v>0</v>
      </c>
      <c r="J29" s="19">
        <f>'Captura Inglés'!BB32</f>
        <v>0</v>
      </c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4.25" customHeight="1" x14ac:dyDescent="0.2">
      <c r="A30" s="2"/>
      <c r="B30" s="77">
        <v>23</v>
      </c>
      <c r="C30" s="247">
        <f>'Captura Inglés'!B33</f>
        <v>0</v>
      </c>
      <c r="D30" s="246">
        <f>'Captura Inglés'!C33</f>
        <v>0</v>
      </c>
      <c r="E30" s="14">
        <f>'Captura Inglés'!W33</f>
        <v>0</v>
      </c>
      <c r="F30" s="14">
        <f>'Captura Inglés'!AA33</f>
        <v>0</v>
      </c>
      <c r="G30" s="14">
        <f>'Captura Inglés'!AD33</f>
        <v>0</v>
      </c>
      <c r="H30" s="14">
        <f>'Captura Inglés'!AZ33</f>
        <v>0</v>
      </c>
      <c r="I30" s="14">
        <f>'Captura Inglés'!BA33</f>
        <v>0</v>
      </c>
      <c r="J30" s="19">
        <f>'Captura Inglés'!BB33</f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4.25" customHeight="1" x14ac:dyDescent="0.2">
      <c r="A31" s="2"/>
      <c r="B31" s="77">
        <v>24</v>
      </c>
      <c r="C31" s="247">
        <f>'Captura Inglés'!B34</f>
        <v>0</v>
      </c>
      <c r="D31" s="246">
        <f>'Captura Inglés'!C34</f>
        <v>0</v>
      </c>
      <c r="E31" s="14">
        <f>'Captura Inglés'!W34</f>
        <v>0</v>
      </c>
      <c r="F31" s="14">
        <f>'Captura Inglés'!AA34</f>
        <v>0</v>
      </c>
      <c r="G31" s="14">
        <f>'Captura Inglés'!AD34</f>
        <v>0</v>
      </c>
      <c r="H31" s="14">
        <f>'Captura Inglés'!AZ34</f>
        <v>0</v>
      </c>
      <c r="I31" s="14">
        <f>'Captura Inglés'!BA34</f>
        <v>0</v>
      </c>
      <c r="J31" s="19">
        <f>'Captura Inglés'!BB34</f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4.25" customHeight="1" x14ac:dyDescent="0.2">
      <c r="A32" s="2"/>
      <c r="B32" s="77">
        <v>25</v>
      </c>
      <c r="C32" s="247">
        <f>'Captura Inglés'!B35</f>
        <v>0</v>
      </c>
      <c r="D32" s="246">
        <f>'Captura Inglés'!C35</f>
        <v>0</v>
      </c>
      <c r="E32" s="14">
        <f>'Captura Inglés'!W35</f>
        <v>0</v>
      </c>
      <c r="F32" s="14">
        <f>'Captura Inglés'!AA35</f>
        <v>0</v>
      </c>
      <c r="G32" s="14">
        <f>'Captura Inglés'!AD35</f>
        <v>0</v>
      </c>
      <c r="H32" s="14">
        <f>'Captura Inglés'!AZ35</f>
        <v>0</v>
      </c>
      <c r="I32" s="14">
        <f>'Captura Inglés'!BA35</f>
        <v>0</v>
      </c>
      <c r="J32" s="19">
        <f>'Captura Inglés'!BB35</f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4.25" customHeight="1" x14ac:dyDescent="0.2">
      <c r="A33" s="2"/>
      <c r="B33" s="77">
        <v>26</v>
      </c>
      <c r="C33" s="247">
        <f>'Captura Inglés'!B36</f>
        <v>0</v>
      </c>
      <c r="D33" s="246">
        <f>'Captura Inglés'!C36</f>
        <v>0</v>
      </c>
      <c r="E33" s="14">
        <f>'Captura Inglés'!W36</f>
        <v>0</v>
      </c>
      <c r="F33" s="14">
        <f>'Captura Inglés'!AA36</f>
        <v>0</v>
      </c>
      <c r="G33" s="14">
        <f>'Captura Inglés'!AD36</f>
        <v>0</v>
      </c>
      <c r="H33" s="14">
        <f>'Captura Inglés'!AZ36</f>
        <v>0</v>
      </c>
      <c r="I33" s="14">
        <f>'Captura Inglés'!BA36</f>
        <v>0</v>
      </c>
      <c r="J33" s="19">
        <f>'Captura Inglés'!BB36</f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4.25" customHeight="1" x14ac:dyDescent="0.2">
      <c r="A34" s="2"/>
      <c r="B34" s="77">
        <v>27</v>
      </c>
      <c r="C34" s="247">
        <f>'Captura Inglés'!B37</f>
        <v>0</v>
      </c>
      <c r="D34" s="246">
        <f>'Captura Inglés'!C37</f>
        <v>0</v>
      </c>
      <c r="E34" s="14">
        <f>'Captura Inglés'!W37</f>
        <v>0</v>
      </c>
      <c r="F34" s="14">
        <f>'Captura Inglés'!AA37</f>
        <v>0</v>
      </c>
      <c r="G34" s="14">
        <f>'Captura Inglés'!AD37</f>
        <v>0</v>
      </c>
      <c r="H34" s="14">
        <f>'Captura Inglés'!AZ37</f>
        <v>0</v>
      </c>
      <c r="I34" s="14">
        <f>'Captura Inglés'!BA37</f>
        <v>0</v>
      </c>
      <c r="J34" s="19">
        <f>'Captura Inglés'!BB37</f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4.25" customHeight="1" x14ac:dyDescent="0.2">
      <c r="A35" s="2"/>
      <c r="B35" s="77">
        <v>28</v>
      </c>
      <c r="C35" s="247">
        <f>'Captura Inglés'!B38</f>
        <v>0</v>
      </c>
      <c r="D35" s="246">
        <f>'Captura Inglés'!C38</f>
        <v>0</v>
      </c>
      <c r="E35" s="14">
        <f>'Captura Inglés'!W38</f>
        <v>0</v>
      </c>
      <c r="F35" s="14">
        <f>'Captura Inglés'!AA38</f>
        <v>0</v>
      </c>
      <c r="G35" s="14">
        <f>'Captura Inglés'!AD38</f>
        <v>0</v>
      </c>
      <c r="H35" s="14">
        <f>'Captura Inglés'!AZ38</f>
        <v>0</v>
      </c>
      <c r="I35" s="14">
        <f>'Captura Inglés'!BA38</f>
        <v>0</v>
      </c>
      <c r="J35" s="19">
        <f>'Captura Inglés'!BB38</f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4.25" customHeight="1" x14ac:dyDescent="0.2">
      <c r="A36" s="2"/>
      <c r="B36" s="77">
        <v>29</v>
      </c>
      <c r="C36" s="247">
        <f>'Captura Inglés'!B39</f>
        <v>0</v>
      </c>
      <c r="D36" s="246">
        <f>'Captura Inglés'!C39</f>
        <v>0</v>
      </c>
      <c r="E36" s="14">
        <f>'Captura Inglés'!W39</f>
        <v>0</v>
      </c>
      <c r="F36" s="14">
        <f>'Captura Inglés'!AA39</f>
        <v>0</v>
      </c>
      <c r="G36" s="14">
        <f>'Captura Inglés'!AD39</f>
        <v>0</v>
      </c>
      <c r="H36" s="14">
        <f>'Captura Inglés'!AZ39</f>
        <v>0</v>
      </c>
      <c r="I36" s="14">
        <f>'Captura Inglés'!BA39</f>
        <v>0</v>
      </c>
      <c r="J36" s="19">
        <f>'Captura Inglés'!BB39</f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4.25" customHeight="1" x14ac:dyDescent="0.2">
      <c r="A37" s="2"/>
      <c r="B37" s="77">
        <v>30</v>
      </c>
      <c r="C37" s="247">
        <f>'Captura Inglés'!B40</f>
        <v>0</v>
      </c>
      <c r="D37" s="246">
        <f>'Captura Inglés'!C40</f>
        <v>0</v>
      </c>
      <c r="E37" s="14">
        <f>'Captura Inglés'!W40</f>
        <v>0</v>
      </c>
      <c r="F37" s="14">
        <f>'Captura Inglés'!AA40</f>
        <v>0</v>
      </c>
      <c r="G37" s="14">
        <f>'Captura Inglés'!AD40</f>
        <v>0</v>
      </c>
      <c r="H37" s="14">
        <f>'Captura Inglés'!AZ40</f>
        <v>0</v>
      </c>
      <c r="I37" s="14">
        <f>'Captura Inglés'!BA40</f>
        <v>0</v>
      </c>
      <c r="J37" s="19">
        <f>'Captura Inglés'!BB40</f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9.5" customHeight="1" x14ac:dyDescent="0.2">
      <c r="A38" s="2"/>
      <c r="B38" s="858" t="s">
        <v>53</v>
      </c>
      <c r="C38" s="858"/>
      <c r="D38" s="262"/>
      <c r="E38" s="70">
        <f>AVERAGE(E8:E37)</f>
        <v>0</v>
      </c>
      <c r="F38" s="70">
        <f>AVERAGE(F8:F37)</f>
        <v>0</v>
      </c>
      <c r="G38" s="70">
        <f>AVERAGE(G8:G37)</f>
        <v>0</v>
      </c>
      <c r="H38" s="70">
        <f>AVERAGE(H8:H37)</f>
        <v>0</v>
      </c>
      <c r="I38" s="70">
        <f>AVERAGE(I8:I37)</f>
        <v>0</v>
      </c>
      <c r="J38" s="25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" customHeight="1" x14ac:dyDescent="0.2">
      <c r="A39" s="2"/>
      <c r="B39" s="42"/>
      <c r="C39" s="21"/>
      <c r="D39" s="25"/>
      <c r="E39" s="21"/>
      <c r="F39" s="22"/>
      <c r="G39" s="2"/>
      <c r="H39" s="23"/>
      <c r="I39" s="24"/>
      <c r="J39" s="25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 x14ac:dyDescent="0.2">
      <c r="A40" s="2"/>
      <c r="B40" s="2"/>
      <c r="C40" s="2"/>
      <c r="D40" s="4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" customHeight="1" x14ac:dyDescent="0.25">
      <c r="A41" s="2"/>
      <c r="B41" s="26"/>
      <c r="C41" s="26"/>
      <c r="D41" s="260"/>
      <c r="E41" s="26"/>
      <c r="F41" s="260"/>
      <c r="G41" s="26"/>
      <c r="I41" s="26"/>
      <c r="J41" s="26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" customHeight="1" x14ac:dyDescent="0.25">
      <c r="A42" s="2"/>
      <c r="B42" s="260"/>
      <c r="C42" s="7"/>
      <c r="D42" s="4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" customHeight="1" x14ac:dyDescent="0.25">
      <c r="A43" s="2"/>
      <c r="B43" s="260"/>
      <c r="C43" s="7"/>
      <c r="D43" s="42"/>
      <c r="E43" s="2"/>
      <c r="F43" s="859"/>
      <c r="G43" s="859"/>
      <c r="H43" s="859"/>
      <c r="I43" s="85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" customHeight="1" x14ac:dyDescent="0.25">
      <c r="A44" s="2"/>
      <c r="B44" s="260"/>
      <c r="C44" s="2"/>
      <c r="D44" s="42"/>
      <c r="E44" s="2"/>
      <c r="F44" s="860" t="s">
        <v>54</v>
      </c>
      <c r="G44" s="860"/>
      <c r="H44" s="860"/>
      <c r="I44" s="86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2">
      <c r="A45" s="2"/>
      <c r="B45" s="2"/>
      <c r="C45" s="2"/>
      <c r="D45" s="4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2">
      <c r="A46" s="2"/>
      <c r="B46" s="2"/>
      <c r="C46" s="2"/>
      <c r="D46" s="4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</sheetData>
  <mergeCells count="10">
    <mergeCell ref="A3:J3"/>
    <mergeCell ref="B38:C38"/>
    <mergeCell ref="F43:I43"/>
    <mergeCell ref="F44:I44"/>
    <mergeCell ref="A1:B2"/>
    <mergeCell ref="H1:I1"/>
    <mergeCell ref="H2:I2"/>
    <mergeCell ref="D4:I4"/>
    <mergeCell ref="C1:G2"/>
    <mergeCell ref="D5:F5"/>
  </mergeCells>
  <printOptions horizontalCentered="1" verticalCentered="1"/>
  <pageMargins left="0" right="0" top="0.74803149606299213" bottom="0.74803149606299213" header="0" footer="0.31496062992125984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A18" sqref="A18:G18"/>
    </sheetView>
  </sheetViews>
  <sheetFormatPr baseColWidth="10" defaultColWidth="17.28515625" defaultRowHeight="15.75" customHeight="1" x14ac:dyDescent="0.2"/>
  <cols>
    <col min="1" max="1" width="3.140625" style="253" customWidth="1"/>
    <col min="2" max="2" width="17.85546875" style="253" customWidth="1"/>
    <col min="3" max="3" width="10.7109375" style="253" customWidth="1"/>
    <col min="4" max="4" width="16.140625" style="253" customWidth="1"/>
    <col min="5" max="5" width="17.5703125" style="253" customWidth="1"/>
    <col min="6" max="6" width="15.28515625" style="253" customWidth="1"/>
    <col min="7" max="7" width="15.140625" style="253" bestFit="1" customWidth="1"/>
    <col min="8" max="8" width="7.28515625" style="253" bestFit="1" customWidth="1"/>
    <col min="9" max="9" width="6" style="253" customWidth="1"/>
    <col min="10" max="10" width="11.85546875" style="253" bestFit="1" customWidth="1"/>
    <col min="11" max="11" width="6.28515625" style="253" customWidth="1"/>
    <col min="12" max="12" width="10" style="253" customWidth="1"/>
    <col min="13" max="13" width="29" style="253" customWidth="1"/>
    <col min="14" max="16384" width="17.28515625" style="253"/>
  </cols>
  <sheetData>
    <row r="1" spans="1:13" ht="30" customHeight="1" x14ac:dyDescent="0.2">
      <c r="A1" s="764"/>
      <c r="B1" s="764"/>
      <c r="C1" s="766" t="s">
        <v>197</v>
      </c>
      <c r="D1" s="766"/>
      <c r="E1" s="766"/>
      <c r="F1" s="364" t="s">
        <v>190</v>
      </c>
      <c r="G1" s="364" t="s">
        <v>193</v>
      </c>
      <c r="H1" s="83"/>
      <c r="I1" s="83"/>
      <c r="J1" s="83"/>
      <c r="K1" s="83"/>
      <c r="L1" s="83"/>
      <c r="M1" s="83"/>
    </row>
    <row r="2" spans="1:13" ht="30" customHeight="1" x14ac:dyDescent="0.2">
      <c r="A2" s="764"/>
      <c r="B2" s="764"/>
      <c r="C2" s="766"/>
      <c r="D2" s="766"/>
      <c r="E2" s="766"/>
      <c r="F2" s="364" t="s">
        <v>191</v>
      </c>
      <c r="G2" s="364" t="s">
        <v>192</v>
      </c>
      <c r="H2" s="83"/>
      <c r="I2" s="83"/>
      <c r="J2" s="83"/>
      <c r="K2" s="83"/>
      <c r="L2" s="83"/>
      <c r="M2" s="83"/>
    </row>
    <row r="3" spans="1:13" ht="18" customHeight="1" x14ac:dyDescent="0.25">
      <c r="A3" s="857"/>
      <c r="B3" s="857"/>
      <c r="C3" s="857"/>
      <c r="D3" s="857"/>
      <c r="E3" s="857"/>
      <c r="F3" s="857"/>
      <c r="G3" s="857"/>
      <c r="H3" s="87"/>
      <c r="I3" s="87"/>
      <c r="M3" s="2"/>
    </row>
    <row r="4" spans="1:13" ht="12.75" customHeight="1" x14ac:dyDescent="0.2">
      <c r="A4" s="905" t="s">
        <v>56</v>
      </c>
      <c r="B4" s="905"/>
      <c r="C4" s="865">
        <f>'Captura Inglés'!C4</f>
        <v>0</v>
      </c>
      <c r="D4" s="865"/>
      <c r="E4" s="865"/>
      <c r="F4" s="865"/>
      <c r="G4" s="865"/>
      <c r="H4" s="28"/>
      <c r="M4" s="2"/>
    </row>
    <row r="5" spans="1:13" ht="12.75" customHeight="1" x14ac:dyDescent="0.2">
      <c r="A5" s="905" t="s">
        <v>63</v>
      </c>
      <c r="B5" s="905"/>
      <c r="C5" s="870" t="e">
        <f>IF(VLOOKUP(C6,'Evaluación Inglés'!C8:J37,2,FALSE)="PA-A","PROFESOR DE ASIGNATURA NIVEL A",IF(VLOOKUP(C6,'Evaluación Inglés'!C8:J37,2,FALSE)="PA-B","PROFESOR DE ASIGNATURA NIVEL B",IF(VLOOKUP(C6,'Evaluación Inglés'!C8:J37,2,FALSE)="PA-C","PROFESOR DE ASIGNATURA NIVEL C",IF(VLOOKUP(C6,'Evaluación Inglés'!C8:J37,2,FALSE)="PTC","PROFESOR DE TIEMPO COMPLETO",))))</f>
        <v>#N/A</v>
      </c>
      <c r="D5" s="870"/>
      <c r="E5" s="870"/>
      <c r="F5" s="870"/>
      <c r="G5" s="263" t="e">
        <f>VLOOKUP(C6,'Evaluación Inglés'!C8:J37,2,FALSE)</f>
        <v>#N/A</v>
      </c>
      <c r="H5" s="28"/>
      <c r="I5" s="88"/>
      <c r="M5" s="2"/>
    </row>
    <row r="6" spans="1:13" ht="12.75" customHeight="1" x14ac:dyDescent="0.2">
      <c r="A6" s="905" t="s">
        <v>65</v>
      </c>
      <c r="B6" s="905"/>
      <c r="C6" s="906" t="s">
        <v>187</v>
      </c>
      <c r="D6" s="906"/>
      <c r="E6" s="906"/>
      <c r="F6" s="906"/>
      <c r="G6" s="906"/>
      <c r="H6" s="28"/>
      <c r="M6" s="2"/>
    </row>
    <row r="7" spans="1:13" ht="12.75" customHeight="1" x14ac:dyDescent="0.2">
      <c r="A7" s="905" t="s">
        <v>66</v>
      </c>
      <c r="B7" s="905"/>
      <c r="C7" s="870">
        <f>'Captura Inglés'!C5</f>
        <v>0</v>
      </c>
      <c r="D7" s="870"/>
      <c r="E7" s="870"/>
      <c r="F7" s="870"/>
      <c r="G7" s="870"/>
      <c r="H7" s="28"/>
      <c r="I7" s="28"/>
      <c r="M7" s="2"/>
    </row>
    <row r="8" spans="1:13" ht="12.75" customHeight="1" x14ac:dyDescent="0.2">
      <c r="A8" s="905" t="s">
        <v>67</v>
      </c>
      <c r="B8" s="905"/>
      <c r="C8" s="907"/>
      <c r="D8" s="907"/>
      <c r="E8" s="907"/>
      <c r="F8" s="907"/>
      <c r="G8" s="907"/>
      <c r="H8" s="28"/>
      <c r="L8" s="2"/>
    </row>
    <row r="9" spans="1:13" ht="12.75" customHeight="1" thickBot="1" x14ac:dyDescent="0.25">
      <c r="C9" s="28"/>
      <c r="D9" s="28"/>
      <c r="E9" s="28"/>
      <c r="F9" s="28"/>
      <c r="G9" s="28"/>
      <c r="H9" s="28"/>
      <c r="I9" s="28"/>
      <c r="M9" s="2"/>
    </row>
    <row r="10" spans="1:13" ht="24.75" thickBot="1" x14ac:dyDescent="0.25">
      <c r="A10" s="908" t="s">
        <v>71</v>
      </c>
      <c r="B10" s="909"/>
      <c r="C10" s="910"/>
      <c r="D10" s="911"/>
      <c r="E10" s="912"/>
      <c r="F10" s="98" t="s">
        <v>73</v>
      </c>
      <c r="G10" s="99" t="s">
        <v>74</v>
      </c>
      <c r="H10" s="2"/>
      <c r="I10" s="2"/>
      <c r="L10" s="2"/>
    </row>
    <row r="11" spans="1:13" ht="15" customHeight="1" x14ac:dyDescent="0.2">
      <c r="A11" s="900" t="str">
        <f>'Aspectos Ingl'!B5</f>
        <v>RESPONSABILIDAD ACADÉMICO-ADMINISTRATIVA</v>
      </c>
      <c r="B11" s="901"/>
      <c r="C11" s="902"/>
      <c r="D11" s="903"/>
      <c r="E11" s="904"/>
      <c r="F11" s="85" t="e">
        <f>IF($G$5="PA-A",'Aspectos Ingl'!E5,IF($G$5="PA-B",'Aspectos Ingl'!G5,IF($G$5="PA-C",'Aspectos Ingl'!I5,IF($G$5="PTC",'Aspectos Ingl'!K5,"ERROR"))))</f>
        <v>#N/A</v>
      </c>
      <c r="G11" s="78" t="e">
        <f>VLOOKUP(C6,'Evaluación Inglés'!$C$8:$J$37,3,FALSE)</f>
        <v>#N/A</v>
      </c>
      <c r="H11" s="2"/>
      <c r="I11" s="2"/>
      <c r="L11" s="2"/>
    </row>
    <row r="12" spans="1:13" ht="15" customHeight="1" x14ac:dyDescent="0.2">
      <c r="A12" s="876" t="str">
        <f>'Aspectos Ingl'!B10</f>
        <v>EVALUACIÓN DE ALUMNOS</v>
      </c>
      <c r="B12" s="877"/>
      <c r="C12" s="878"/>
      <c r="D12" s="879"/>
      <c r="E12" s="880"/>
      <c r="F12" s="84" t="e">
        <f>IF($G$5="PA-A",'Aspectos Ingl'!E10,IF($G$5="PA-B",'Aspectos Ingl'!G10,IF($G$5="PA-C",'Aspectos Ingl'!I10,IF($G$5="PTC",'Aspectos Ingl'!K10,"ERROR"))))</f>
        <v>#N/A</v>
      </c>
      <c r="G12" s="79" t="e">
        <f>VLOOKUP(C6,'Evaluación Inglés'!$C$8:$J$37,4,FALSE)</f>
        <v>#N/A</v>
      </c>
      <c r="H12" s="2"/>
      <c r="I12" s="2"/>
      <c r="L12" s="2"/>
    </row>
    <row r="13" spans="1:13" ht="15" customHeight="1" x14ac:dyDescent="0.2">
      <c r="A13" s="881" t="str">
        <f>'Aspectos Ingl'!B11</f>
        <v>ÉTICA</v>
      </c>
      <c r="B13" s="877"/>
      <c r="C13" s="878"/>
      <c r="D13" s="879"/>
      <c r="E13" s="880"/>
      <c r="F13" s="84" t="e">
        <f>IF($G$5="PA-A",'Aspectos Ingl'!E11,IF($G$5="PA-B",'Aspectos Ingl'!G11,IF($G$5="PA-C",'Aspectos Ingl'!I11,IF($G$5="PTC",'Aspectos Ingl'!K11,"ERROR"))))</f>
        <v>#N/A</v>
      </c>
      <c r="G13" s="79" t="e">
        <f>VLOOKUP(C6,'Evaluación Inglés'!$C$8:$J$37,5,FALSE)</f>
        <v>#N/A</v>
      </c>
      <c r="H13" s="2"/>
      <c r="I13" s="2"/>
      <c r="L13" s="2"/>
    </row>
    <row r="14" spans="1:13" ht="15" customHeight="1" thickBot="1" x14ac:dyDescent="0.25">
      <c r="A14" s="882" t="str">
        <f>'Aspectos Ingl'!B12</f>
        <v>CAPACITACIÓN</v>
      </c>
      <c r="B14" s="883"/>
      <c r="C14" s="884"/>
      <c r="D14" s="885"/>
      <c r="E14" s="886"/>
      <c r="F14" s="86" t="e">
        <f>IF($G$5="PA-A",'Aspectos Ingl'!E12,IF($G$5="PA-B",'Aspectos Ingl'!G12,IF($G$5="PA-C",'Aspectos Ingl'!I12,IF($G$5="PTC",'Aspectos Ingl'!K12,"ERROR"))))</f>
        <v>#N/A</v>
      </c>
      <c r="G14" s="80" t="e">
        <f>VLOOKUP(C6,'Evaluación Inglés'!$C$8:$J$37,6,FALSE)</f>
        <v>#N/A</v>
      </c>
      <c r="H14" s="2"/>
      <c r="I14" s="2"/>
      <c r="L14" s="2"/>
    </row>
    <row r="15" spans="1:13" ht="18.75" customHeight="1" thickBot="1" x14ac:dyDescent="0.25">
      <c r="A15" s="887" t="s">
        <v>24</v>
      </c>
      <c r="B15" s="888"/>
      <c r="C15" s="889"/>
      <c r="D15" s="890"/>
      <c r="E15" s="891"/>
      <c r="F15" s="81" t="e">
        <f>SUM(F11:F14)</f>
        <v>#N/A</v>
      </c>
      <c r="G15" s="82" t="e">
        <f>VLOOKUP(C6,'Evaluación Inglés'!$C$8:$J$37,7,FALSE)</f>
        <v>#N/A</v>
      </c>
      <c r="H15" s="4"/>
      <c r="I15" s="2"/>
      <c r="L15" s="2"/>
    </row>
    <row r="16" spans="1:13" ht="12.75" x14ac:dyDescent="0.2">
      <c r="A16" s="892"/>
      <c r="B16" s="892"/>
      <c r="C16" s="892"/>
      <c r="D16" s="892"/>
      <c r="E16" s="892"/>
      <c r="F16" s="892"/>
      <c r="G16" s="892"/>
      <c r="H16" s="2"/>
      <c r="I16" s="2"/>
      <c r="J16" s="2"/>
      <c r="M16" s="2"/>
    </row>
    <row r="17" spans="1:13" ht="13.5" thickBot="1" x14ac:dyDescent="0.25">
      <c r="A17" s="893" t="s">
        <v>103</v>
      </c>
      <c r="B17" s="893"/>
      <c r="C17" s="893"/>
      <c r="D17" s="893"/>
      <c r="E17" s="893"/>
      <c r="F17" s="893"/>
      <c r="G17" s="893"/>
      <c r="H17" s="2"/>
      <c r="I17" s="2"/>
      <c r="J17" s="2"/>
      <c r="M17" s="2"/>
    </row>
    <row r="18" spans="1:13" ht="24.75" customHeight="1" x14ac:dyDescent="0.2">
      <c r="A18" s="894" t="e">
        <f>VLOOKUP(C6,'Evaluación Inglés'!$C$8:$J$37,8,FALSE)</f>
        <v>#N/A</v>
      </c>
      <c r="B18" s="895"/>
      <c r="C18" s="895"/>
      <c r="D18" s="895"/>
      <c r="E18" s="895"/>
      <c r="F18" s="895"/>
      <c r="G18" s="896"/>
      <c r="H18" s="2"/>
      <c r="I18" s="2"/>
      <c r="J18" s="2"/>
      <c r="M18" s="2"/>
    </row>
    <row r="19" spans="1:13" ht="13.5" thickBot="1" x14ac:dyDescent="0.25">
      <c r="A19" s="897"/>
      <c r="B19" s="898"/>
      <c r="C19" s="898"/>
      <c r="D19" s="898"/>
      <c r="E19" s="898"/>
      <c r="F19" s="898"/>
      <c r="G19" s="899"/>
      <c r="H19" s="2"/>
      <c r="I19" s="2"/>
      <c r="J19" s="2"/>
      <c r="M19" s="2"/>
    </row>
    <row r="20" spans="1:13" ht="12.75" x14ac:dyDescent="0.2">
      <c r="A20" s="892"/>
      <c r="B20" s="892"/>
      <c r="C20" s="892"/>
      <c r="D20" s="892"/>
      <c r="E20" s="892"/>
      <c r="F20" s="892"/>
      <c r="G20" s="892"/>
      <c r="H20" s="2"/>
      <c r="I20" s="2"/>
      <c r="J20" s="2"/>
      <c r="M20" s="2"/>
    </row>
    <row r="21" spans="1:13" ht="12.75" x14ac:dyDescent="0.2">
      <c r="A21" s="892"/>
      <c r="B21" s="892"/>
      <c r="C21" s="892"/>
      <c r="D21" s="892"/>
      <c r="E21" s="892"/>
      <c r="F21" s="892"/>
      <c r="G21" s="892"/>
      <c r="H21" s="2"/>
      <c r="I21" s="2"/>
      <c r="J21" s="2"/>
      <c r="M21" s="2"/>
    </row>
    <row r="22" spans="1:13" ht="12.75" x14ac:dyDescent="0.2">
      <c r="A22" s="892"/>
      <c r="B22" s="892"/>
      <c r="C22" s="892"/>
      <c r="D22" s="892"/>
      <c r="E22" s="892"/>
      <c r="F22" s="892"/>
      <c r="G22" s="892"/>
      <c r="H22" s="2"/>
      <c r="I22" s="2"/>
      <c r="J22" s="2"/>
      <c r="M22" s="2"/>
    </row>
    <row r="23" spans="1:13" ht="12.75" customHeight="1" x14ac:dyDescent="0.2">
      <c r="C23" s="2"/>
      <c r="D23" s="2"/>
      <c r="E23" s="2"/>
      <c r="F23" s="2"/>
      <c r="G23" s="2"/>
      <c r="H23" s="2"/>
      <c r="I23" s="2"/>
      <c r="J23" s="2"/>
      <c r="M23" s="2"/>
    </row>
    <row r="24" spans="1:13" ht="12.75" customHeight="1" x14ac:dyDescent="0.2">
      <c r="C24" s="2"/>
      <c r="D24" s="2"/>
      <c r="E24" s="2"/>
      <c r="F24" s="2"/>
      <c r="G24" s="2"/>
      <c r="H24" s="2"/>
      <c r="I24" s="2"/>
      <c r="J24" s="2"/>
      <c r="M24" s="2"/>
    </row>
    <row r="25" spans="1:13" ht="12.75" customHeight="1" x14ac:dyDescent="0.2">
      <c r="C25" s="2"/>
      <c r="D25" s="2"/>
      <c r="E25" s="2"/>
      <c r="F25" s="2"/>
      <c r="G25" s="2"/>
      <c r="H25" s="2"/>
      <c r="I25" s="2"/>
      <c r="J25" s="2"/>
      <c r="M25" s="2"/>
    </row>
    <row r="26" spans="1:13" ht="12.75" customHeight="1" x14ac:dyDescent="0.2">
      <c r="C26" s="2"/>
      <c r="D26" s="2"/>
      <c r="E26" s="2"/>
      <c r="F26" s="2"/>
      <c r="G26" s="2"/>
      <c r="H26" s="2"/>
      <c r="I26" s="2"/>
      <c r="J26" s="2"/>
      <c r="M26" s="2"/>
    </row>
    <row r="27" spans="1:13" ht="12.75" customHeight="1" x14ac:dyDescent="0.2">
      <c r="C27" s="2"/>
      <c r="D27" s="2"/>
      <c r="E27" s="2"/>
      <c r="F27" s="2"/>
      <c r="G27" s="2"/>
      <c r="H27" s="2"/>
      <c r="I27" s="2"/>
      <c r="J27" s="2"/>
      <c r="M27" s="2"/>
    </row>
    <row r="28" spans="1:13" ht="12.75" customHeight="1" x14ac:dyDescent="0.2">
      <c r="C28" s="2"/>
      <c r="D28" s="2"/>
      <c r="E28" s="2"/>
      <c r="F28" s="2"/>
      <c r="G28" s="2"/>
      <c r="H28" s="2"/>
      <c r="I28" s="2"/>
      <c r="J28" s="2"/>
      <c r="M28" s="2"/>
    </row>
    <row r="29" spans="1:13" ht="12.75" customHeight="1" x14ac:dyDescent="0.2">
      <c r="C29" s="2"/>
      <c r="D29" s="2"/>
      <c r="E29" s="2"/>
      <c r="F29" s="2"/>
      <c r="G29" s="2"/>
      <c r="H29" s="2"/>
      <c r="I29" s="2"/>
      <c r="J29" s="2"/>
      <c r="M29" s="2"/>
    </row>
    <row r="30" spans="1:13" ht="12.75" customHeight="1" x14ac:dyDescent="0.2">
      <c r="C30" s="2"/>
      <c r="D30" s="2"/>
      <c r="E30" s="2"/>
      <c r="F30" s="2"/>
      <c r="G30" s="2"/>
      <c r="H30" s="2"/>
      <c r="I30" s="2"/>
      <c r="J30" s="2"/>
      <c r="M30" s="2"/>
    </row>
    <row r="31" spans="1:13" ht="12.75" customHeight="1" x14ac:dyDescent="0.2">
      <c r="C31" s="2"/>
      <c r="D31" s="2"/>
      <c r="E31" s="2"/>
      <c r="F31" s="2"/>
      <c r="G31" s="2"/>
      <c r="H31" s="2"/>
      <c r="I31" s="2"/>
      <c r="J31" s="2"/>
      <c r="M31" s="2"/>
    </row>
    <row r="32" spans="1:13" ht="12.75" customHeight="1" x14ac:dyDescent="0.2">
      <c r="C32" s="2"/>
      <c r="D32" s="2"/>
      <c r="E32" s="2"/>
      <c r="F32" s="2"/>
      <c r="G32" s="2"/>
      <c r="H32" s="2"/>
      <c r="I32" s="2"/>
      <c r="J32" s="2"/>
      <c r="M32" s="2"/>
    </row>
    <row r="33" spans="1:13" ht="12.75" customHeight="1" x14ac:dyDescent="0.2">
      <c r="C33" s="2"/>
      <c r="D33" s="2"/>
      <c r="E33" s="2"/>
      <c r="F33" s="2"/>
      <c r="G33" s="2"/>
      <c r="H33" s="2"/>
      <c r="I33" s="2"/>
      <c r="J33" s="2"/>
      <c r="M33" s="2"/>
    </row>
    <row r="34" spans="1:13" ht="12.75" customHeight="1" x14ac:dyDescent="0.2">
      <c r="C34" s="2"/>
      <c r="D34" s="2"/>
      <c r="E34" s="2"/>
      <c r="F34" s="2"/>
      <c r="G34" s="2"/>
      <c r="H34" s="2"/>
      <c r="I34" s="2"/>
      <c r="J34" s="2"/>
      <c r="M34" s="2"/>
    </row>
    <row r="35" spans="1:13" ht="12.75" customHeight="1" x14ac:dyDescent="0.2">
      <c r="C35" s="2"/>
      <c r="D35" s="2"/>
      <c r="E35" s="2"/>
      <c r="F35" s="2"/>
      <c r="G35" s="2"/>
      <c r="H35" s="2"/>
      <c r="I35" s="2"/>
      <c r="J35" s="2"/>
      <c r="M35" s="2"/>
    </row>
    <row r="36" spans="1:13" ht="12.75" customHeight="1" x14ac:dyDescent="0.2">
      <c r="C36" s="2"/>
      <c r="D36" s="2"/>
      <c r="E36" s="2"/>
      <c r="F36" s="2"/>
      <c r="G36" s="2"/>
      <c r="H36" s="2"/>
      <c r="I36" s="2"/>
      <c r="J36" s="2"/>
      <c r="M36" s="2"/>
    </row>
    <row r="37" spans="1:13" ht="12.75" customHeight="1" x14ac:dyDescent="0.2">
      <c r="C37" s="2"/>
      <c r="D37" s="2"/>
      <c r="E37" s="2"/>
      <c r="F37" s="2"/>
      <c r="G37" s="2"/>
      <c r="H37" s="2"/>
      <c r="I37" s="2"/>
      <c r="J37" s="2"/>
      <c r="M37" s="2"/>
    </row>
    <row r="38" spans="1:13" ht="12.75" customHeight="1" x14ac:dyDescent="0.2">
      <c r="C38" s="2"/>
      <c r="D38" s="2"/>
      <c r="E38" s="2"/>
      <c r="F38" s="2"/>
      <c r="G38" s="2"/>
      <c r="H38" s="2"/>
      <c r="I38" s="2"/>
      <c r="J38" s="2"/>
      <c r="M38" s="2"/>
    </row>
    <row r="39" spans="1:13" ht="12.75" customHeight="1" x14ac:dyDescent="0.2">
      <c r="C39" s="2"/>
      <c r="D39" s="2"/>
      <c r="E39" s="2"/>
      <c r="F39" s="2"/>
      <c r="G39" s="2"/>
      <c r="H39" s="2"/>
      <c r="I39" s="2"/>
      <c r="J39" s="2"/>
      <c r="M39" s="2"/>
    </row>
    <row r="40" spans="1:13" ht="12" customHeight="1" x14ac:dyDescent="0.2">
      <c r="C40" s="2"/>
      <c r="D40" s="2"/>
      <c r="E40" s="2"/>
      <c r="F40" s="2"/>
      <c r="G40" s="2"/>
      <c r="H40" s="2"/>
      <c r="I40" s="2"/>
      <c r="J40" s="2"/>
      <c r="M40" s="2"/>
    </row>
    <row r="41" spans="1:13" ht="20.25" customHeight="1" thickBot="1" x14ac:dyDescent="0.25">
      <c r="A41" s="88" t="s">
        <v>104</v>
      </c>
      <c r="B41" s="88"/>
      <c r="C41" s="88"/>
      <c r="D41" s="88"/>
      <c r="E41" s="88"/>
      <c r="F41" s="88"/>
      <c r="G41" s="88"/>
      <c r="H41" s="2"/>
      <c r="I41" s="2"/>
      <c r="J41" s="2"/>
      <c r="M41" s="2"/>
    </row>
    <row r="42" spans="1:13" s="49" customFormat="1" ht="45" customHeight="1" thickBot="1" x14ac:dyDescent="0.25">
      <c r="A42" s="100" t="s">
        <v>105</v>
      </c>
      <c r="B42" s="875" t="s">
        <v>106</v>
      </c>
      <c r="C42" s="875"/>
      <c r="D42" s="875" t="s">
        <v>107</v>
      </c>
      <c r="E42" s="875"/>
      <c r="F42" s="101" t="s">
        <v>108</v>
      </c>
      <c r="G42" s="102" t="s">
        <v>109</v>
      </c>
      <c r="H42" s="257"/>
      <c r="I42" s="257"/>
      <c r="K42" s="48"/>
    </row>
    <row r="43" spans="1:13" s="75" customFormat="1" ht="30" customHeight="1" x14ac:dyDescent="0.2">
      <c r="A43" s="89">
        <v>1</v>
      </c>
      <c r="B43" s="874"/>
      <c r="C43" s="874"/>
      <c r="D43" s="874"/>
      <c r="E43" s="874"/>
      <c r="F43" s="90"/>
      <c r="G43" s="91"/>
      <c r="H43" s="11"/>
      <c r="K43" s="11"/>
    </row>
    <row r="44" spans="1:13" s="75" customFormat="1" ht="30" customHeight="1" x14ac:dyDescent="0.2">
      <c r="A44" s="92">
        <v>2</v>
      </c>
      <c r="B44" s="872"/>
      <c r="C44" s="872"/>
      <c r="D44" s="872"/>
      <c r="E44" s="872"/>
      <c r="F44" s="93"/>
      <c r="G44" s="94"/>
      <c r="H44" s="11"/>
      <c r="K44" s="11"/>
    </row>
    <row r="45" spans="1:13" s="75" customFormat="1" ht="30" customHeight="1" x14ac:dyDescent="0.2">
      <c r="A45" s="92">
        <v>3</v>
      </c>
      <c r="B45" s="872"/>
      <c r="C45" s="872"/>
      <c r="D45" s="872"/>
      <c r="E45" s="872"/>
      <c r="F45" s="93"/>
      <c r="G45" s="94"/>
      <c r="H45" s="11"/>
      <c r="K45" s="11"/>
    </row>
    <row r="46" spans="1:13" s="75" customFormat="1" ht="30" customHeight="1" x14ac:dyDescent="0.2">
      <c r="A46" s="92">
        <v>4</v>
      </c>
      <c r="B46" s="872"/>
      <c r="C46" s="872"/>
      <c r="D46" s="872"/>
      <c r="E46" s="872"/>
      <c r="F46" s="93"/>
      <c r="G46" s="94"/>
      <c r="H46" s="11"/>
      <c r="K46" s="11"/>
    </row>
    <row r="47" spans="1:13" s="75" customFormat="1" ht="30" customHeight="1" thickBot="1" x14ac:dyDescent="0.25">
      <c r="A47" s="95">
        <v>5</v>
      </c>
      <c r="B47" s="873"/>
      <c r="C47" s="873"/>
      <c r="D47" s="873"/>
      <c r="E47" s="873"/>
      <c r="F47" s="96"/>
      <c r="G47" s="97"/>
      <c r="H47" s="11"/>
      <c r="K47" s="11"/>
    </row>
    <row r="48" spans="1:13" ht="12.6" customHeight="1" x14ac:dyDescent="0.2">
      <c r="C48" s="31"/>
      <c r="D48" s="31"/>
      <c r="E48" s="31"/>
      <c r="F48" s="2"/>
      <c r="G48" s="2"/>
      <c r="H48" s="2"/>
      <c r="I48" s="2"/>
      <c r="J48" s="2"/>
      <c r="M48" s="2"/>
    </row>
    <row r="49" spans="1:13" ht="41.25" customHeight="1" x14ac:dyDescent="0.2">
      <c r="A49" s="864"/>
      <c r="B49" s="864"/>
      <c r="C49" s="864"/>
      <c r="D49" s="2"/>
      <c r="E49" s="859"/>
      <c r="F49" s="859"/>
      <c r="G49" s="859"/>
      <c r="H49" s="2"/>
      <c r="K49" s="2"/>
    </row>
    <row r="50" spans="1:13" ht="12.75" customHeight="1" x14ac:dyDescent="0.2">
      <c r="A50" s="871" t="s">
        <v>76</v>
      </c>
      <c r="B50" s="871"/>
      <c r="C50" s="871"/>
      <c r="D50" s="59"/>
      <c r="E50" s="871" t="s">
        <v>77</v>
      </c>
      <c r="F50" s="871"/>
      <c r="G50" s="871"/>
      <c r="H50" s="2"/>
      <c r="K50" s="2"/>
    </row>
    <row r="51" spans="1:13" ht="12.75" customHeight="1" x14ac:dyDescent="0.2">
      <c r="C51" s="2"/>
      <c r="D51" s="2"/>
      <c r="E51" s="2"/>
      <c r="F51" s="2"/>
      <c r="G51" s="2"/>
      <c r="H51" s="2"/>
      <c r="I51" s="2"/>
      <c r="J51" s="2"/>
      <c r="M51" s="2"/>
    </row>
    <row r="52" spans="1:13" ht="12.75" customHeight="1" x14ac:dyDescent="0.2">
      <c r="C52" s="2"/>
      <c r="D52" s="2"/>
      <c r="E52" s="2"/>
      <c r="F52" s="2"/>
      <c r="G52" s="2"/>
      <c r="H52" s="2"/>
      <c r="I52" s="2"/>
      <c r="J52" s="2"/>
      <c r="M52" s="2"/>
    </row>
    <row r="53" spans="1:13" ht="12.75" customHeight="1" x14ac:dyDescent="0.2">
      <c r="C53" s="32"/>
      <c r="D53" s="32"/>
      <c r="E53" s="32"/>
      <c r="M53" s="2"/>
    </row>
    <row r="54" spans="1:13" ht="12.75" customHeight="1" x14ac:dyDescent="0.2">
      <c r="C54" s="2"/>
      <c r="D54" s="2"/>
      <c r="E54" s="30"/>
      <c r="M54" s="2"/>
    </row>
  </sheetData>
  <mergeCells count="42">
    <mergeCell ref="A1:B2"/>
    <mergeCell ref="C1:E2"/>
    <mergeCell ref="A11:E11"/>
    <mergeCell ref="A3:G3"/>
    <mergeCell ref="A4:B4"/>
    <mergeCell ref="C4:G4"/>
    <mergeCell ref="A5:B5"/>
    <mergeCell ref="A6:B6"/>
    <mergeCell ref="C6:G6"/>
    <mergeCell ref="A7:B7"/>
    <mergeCell ref="C7:G7"/>
    <mergeCell ref="A8:B8"/>
    <mergeCell ref="C8:G8"/>
    <mergeCell ref="A10:E10"/>
    <mergeCell ref="C5:F5"/>
    <mergeCell ref="B42:C42"/>
    <mergeCell ref="D42:E42"/>
    <mergeCell ref="A12:E12"/>
    <mergeCell ref="A13:E13"/>
    <mergeCell ref="A14:E14"/>
    <mergeCell ref="A15:E15"/>
    <mergeCell ref="A16:G16"/>
    <mergeCell ref="A17:G17"/>
    <mergeCell ref="A18:G18"/>
    <mergeCell ref="A19:G19"/>
    <mergeCell ref="A20:G20"/>
    <mergeCell ref="A21:G21"/>
    <mergeCell ref="A22:G22"/>
    <mergeCell ref="B43:C43"/>
    <mergeCell ref="D43:E43"/>
    <mergeCell ref="B44:C44"/>
    <mergeCell ref="D44:E44"/>
    <mergeCell ref="B45:C45"/>
    <mergeCell ref="D45:E45"/>
    <mergeCell ref="A50:C50"/>
    <mergeCell ref="E50:G50"/>
    <mergeCell ref="B46:C46"/>
    <mergeCell ref="D46:E46"/>
    <mergeCell ref="B47:C47"/>
    <mergeCell ref="D47:E47"/>
    <mergeCell ref="A49:C49"/>
    <mergeCell ref="E49:G49"/>
  </mergeCells>
  <pageMargins left="1.299212598425197" right="0.70866141732283472" top="0.39370078740157483" bottom="0.35433070866141736" header="0.31496062992125984" footer="0.31496062992125984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="60" zoomScaleNormal="60" workbookViewId="0">
      <selection activeCell="F4" sqref="F4:G4"/>
    </sheetView>
  </sheetViews>
  <sheetFormatPr baseColWidth="10" defaultColWidth="17.28515625" defaultRowHeight="12.75" x14ac:dyDescent="0.2"/>
  <cols>
    <col min="1" max="1" width="3.85546875" style="125" customWidth="1"/>
    <col min="2" max="2" width="16.140625" style="49" bestFit="1" customWidth="1"/>
    <col min="3" max="3" width="45.42578125" style="125" customWidth="1"/>
    <col min="4" max="4" width="18.28515625" style="63" hidden="1" customWidth="1"/>
    <col min="5" max="5" width="25.140625" style="125" customWidth="1"/>
    <col min="6" max="11" width="11.28515625" style="63" customWidth="1"/>
    <col min="12" max="12" width="22.140625" style="125" customWidth="1"/>
    <col min="13" max="27" width="11.42578125" style="125" customWidth="1"/>
    <col min="28" max="16384" width="17.28515625" style="125"/>
  </cols>
  <sheetData>
    <row r="1" spans="1:27" s="253" customFormat="1" ht="30" customHeight="1" x14ac:dyDescent="0.2">
      <c r="A1" s="764"/>
      <c r="B1" s="764"/>
      <c r="C1" s="766" t="s">
        <v>198</v>
      </c>
      <c r="D1" s="766"/>
      <c r="E1" s="766"/>
      <c r="F1" s="766"/>
      <c r="G1" s="766"/>
      <c r="H1" s="765" t="s">
        <v>190</v>
      </c>
      <c r="I1" s="765"/>
      <c r="J1" s="765" t="s">
        <v>193</v>
      </c>
      <c r="K1" s="765"/>
      <c r="L1" s="83"/>
      <c r="M1" s="83"/>
    </row>
    <row r="2" spans="1:27" s="253" customFormat="1" ht="30" customHeight="1" x14ac:dyDescent="0.2">
      <c r="A2" s="764"/>
      <c r="B2" s="764"/>
      <c r="C2" s="766"/>
      <c r="D2" s="766"/>
      <c r="E2" s="766"/>
      <c r="F2" s="766"/>
      <c r="G2" s="766"/>
      <c r="H2" s="765" t="s">
        <v>191</v>
      </c>
      <c r="I2" s="765"/>
      <c r="J2" s="765" t="s">
        <v>192</v>
      </c>
      <c r="K2" s="765"/>
      <c r="L2" s="83"/>
      <c r="M2" s="83"/>
    </row>
    <row r="3" spans="1:27" ht="13.5" thickBot="1" x14ac:dyDescent="0.25">
      <c r="A3" s="931"/>
      <c r="B3" s="741"/>
      <c r="C3" s="741"/>
      <c r="D3" s="741"/>
      <c r="E3" s="741"/>
      <c r="F3" s="741"/>
      <c r="G3" s="741"/>
      <c r="H3" s="741"/>
      <c r="I3" s="741"/>
      <c r="J3" s="741"/>
      <c r="K3" s="741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1:27" ht="26.25" thickBot="1" x14ac:dyDescent="0.25">
      <c r="A4" s="169" t="s">
        <v>1</v>
      </c>
      <c r="B4" s="170" t="s">
        <v>2</v>
      </c>
      <c r="C4" s="170" t="s">
        <v>3</v>
      </c>
      <c r="D4" s="204" t="s">
        <v>46</v>
      </c>
      <c r="E4" s="170" t="s">
        <v>4</v>
      </c>
      <c r="F4" s="932" t="s">
        <v>143</v>
      </c>
      <c r="G4" s="933"/>
      <c r="H4" s="932" t="s">
        <v>144</v>
      </c>
      <c r="I4" s="933"/>
      <c r="J4" s="932" t="s">
        <v>145</v>
      </c>
      <c r="K4" s="93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25.5" x14ac:dyDescent="0.2">
      <c r="A5" s="946">
        <v>1</v>
      </c>
      <c r="B5" s="944" t="s">
        <v>7</v>
      </c>
      <c r="C5" s="323" t="s">
        <v>167</v>
      </c>
      <c r="D5" s="948" t="s">
        <v>182</v>
      </c>
      <c r="E5" s="232" t="s">
        <v>93</v>
      </c>
      <c r="F5" s="944">
        <f>G5+G6</f>
        <v>15</v>
      </c>
      <c r="G5" s="229">
        <v>5</v>
      </c>
      <c r="H5" s="944">
        <f>I5+I6</f>
        <v>25</v>
      </c>
      <c r="I5" s="229">
        <v>8</v>
      </c>
      <c r="J5" s="944">
        <f>K5+K6</f>
        <v>35</v>
      </c>
      <c r="K5" s="233">
        <v>10</v>
      </c>
      <c r="L5" s="52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</row>
    <row r="6" spans="1:27" s="230" customFormat="1" ht="51.75" thickBot="1" x14ac:dyDescent="0.25">
      <c r="A6" s="947"/>
      <c r="B6" s="945"/>
      <c r="C6" s="322" t="s">
        <v>90</v>
      </c>
      <c r="D6" s="949"/>
      <c r="E6" s="234" t="s">
        <v>166</v>
      </c>
      <c r="F6" s="945"/>
      <c r="G6" s="347">
        <v>10</v>
      </c>
      <c r="H6" s="945"/>
      <c r="I6" s="347">
        <v>17</v>
      </c>
      <c r="J6" s="945"/>
      <c r="K6" s="348">
        <v>25</v>
      </c>
      <c r="L6" s="52"/>
      <c r="M6" s="239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</row>
    <row r="7" spans="1:27" ht="38.25" x14ac:dyDescent="0.2">
      <c r="A7" s="940">
        <v>2</v>
      </c>
      <c r="B7" s="941" t="s">
        <v>83</v>
      </c>
      <c r="C7" s="323" t="s">
        <v>118</v>
      </c>
      <c r="D7" s="324" t="s">
        <v>153</v>
      </c>
      <c r="E7" s="915" t="s">
        <v>93</v>
      </c>
      <c r="F7" s="941">
        <f>SUM(G7:G11)</f>
        <v>25</v>
      </c>
      <c r="G7" s="321">
        <v>3</v>
      </c>
      <c r="H7" s="943">
        <f>SUM(I7:I11)</f>
        <v>25</v>
      </c>
      <c r="I7" s="321">
        <v>3</v>
      </c>
      <c r="J7" s="943">
        <f>SUM(K7:K11)</f>
        <v>25</v>
      </c>
      <c r="K7" s="327">
        <v>3</v>
      </c>
      <c r="L7" s="4"/>
      <c r="M7" s="4"/>
      <c r="N7" s="12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x14ac:dyDescent="0.2">
      <c r="A8" s="925"/>
      <c r="B8" s="929"/>
      <c r="C8" s="61" t="s">
        <v>89</v>
      </c>
      <c r="D8" s="210" t="s">
        <v>58</v>
      </c>
      <c r="E8" s="916"/>
      <c r="F8" s="929"/>
      <c r="G8" s="318">
        <v>5</v>
      </c>
      <c r="H8" s="917"/>
      <c r="I8" s="318">
        <v>5</v>
      </c>
      <c r="J8" s="917"/>
      <c r="K8" s="319">
        <v>5</v>
      </c>
      <c r="L8" s="4"/>
      <c r="M8" s="4"/>
      <c r="N8" s="123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8.25" x14ac:dyDescent="0.2">
      <c r="A9" s="925"/>
      <c r="B9" s="929"/>
      <c r="C9" s="61" t="s">
        <v>59</v>
      </c>
      <c r="D9" s="210" t="s">
        <v>149</v>
      </c>
      <c r="E9" s="916"/>
      <c r="F9" s="929"/>
      <c r="G9" s="318">
        <v>7</v>
      </c>
      <c r="H9" s="917"/>
      <c r="I9" s="318">
        <v>7</v>
      </c>
      <c r="J9" s="917"/>
      <c r="K9" s="319">
        <v>7</v>
      </c>
      <c r="L9" s="4"/>
      <c r="M9" s="4"/>
      <c r="N9" s="12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38.25" x14ac:dyDescent="0.2">
      <c r="A10" s="925"/>
      <c r="B10" s="929"/>
      <c r="C10" s="325" t="s">
        <v>147</v>
      </c>
      <c r="D10" s="296" t="s">
        <v>155</v>
      </c>
      <c r="E10" s="241" t="s">
        <v>116</v>
      </c>
      <c r="F10" s="942"/>
      <c r="G10" s="318">
        <v>2</v>
      </c>
      <c r="H10" s="923"/>
      <c r="I10" s="318">
        <v>2</v>
      </c>
      <c r="J10" s="923"/>
      <c r="K10" s="319">
        <v>2</v>
      </c>
      <c r="L10" s="4"/>
      <c r="M10" s="4"/>
      <c r="N10" s="123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51.75" thickBot="1" x14ac:dyDescent="0.25">
      <c r="A11" s="927"/>
      <c r="B11" s="930"/>
      <c r="C11" s="326" t="s">
        <v>146</v>
      </c>
      <c r="D11" s="271" t="s">
        <v>120</v>
      </c>
      <c r="E11" s="217" t="s">
        <v>115</v>
      </c>
      <c r="F11" s="922"/>
      <c r="G11" s="350">
        <v>8</v>
      </c>
      <c r="H11" s="919"/>
      <c r="I11" s="350">
        <v>8</v>
      </c>
      <c r="J11" s="919"/>
      <c r="K11" s="349">
        <v>8</v>
      </c>
      <c r="L11" s="4"/>
      <c r="M11" s="4"/>
      <c r="N11" s="123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38.25" x14ac:dyDescent="0.2">
      <c r="A12" s="924">
        <v>3</v>
      </c>
      <c r="B12" s="928" t="s">
        <v>37</v>
      </c>
      <c r="C12" s="162" t="s">
        <v>91</v>
      </c>
      <c r="D12" s="250" t="s">
        <v>163</v>
      </c>
      <c r="E12" s="937" t="s">
        <v>93</v>
      </c>
      <c r="F12" s="920">
        <f>SUM(G12:G13)</f>
        <v>20</v>
      </c>
      <c r="G12" s="309">
        <v>10</v>
      </c>
      <c r="H12" s="913">
        <f>SUM(I12:I13)</f>
        <v>20</v>
      </c>
      <c r="I12" s="309">
        <v>10</v>
      </c>
      <c r="J12" s="913">
        <f>SUM(K12:K13)</f>
        <v>20</v>
      </c>
      <c r="K12" s="310">
        <v>10</v>
      </c>
      <c r="L12" s="4"/>
      <c r="M12" s="4"/>
      <c r="N12" s="12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39" thickBot="1" x14ac:dyDescent="0.25">
      <c r="A13" s="935"/>
      <c r="B13" s="936"/>
      <c r="C13" s="161" t="s">
        <v>92</v>
      </c>
      <c r="D13" s="251" t="s">
        <v>183</v>
      </c>
      <c r="E13" s="938"/>
      <c r="F13" s="939"/>
      <c r="G13" s="311">
        <v>10</v>
      </c>
      <c r="H13" s="914"/>
      <c r="I13" s="311">
        <v>10</v>
      </c>
      <c r="J13" s="914"/>
      <c r="K13" s="312">
        <v>10</v>
      </c>
      <c r="L13" s="4"/>
      <c r="M13" s="4"/>
      <c r="N13" s="123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206" customFormat="1" ht="39" thickBot="1" x14ac:dyDescent="0.25">
      <c r="A14" s="222">
        <v>4</v>
      </c>
      <c r="B14" s="207" t="s">
        <v>165</v>
      </c>
      <c r="C14" s="306" t="s">
        <v>188</v>
      </c>
      <c r="D14" s="307" t="s">
        <v>164</v>
      </c>
      <c r="E14" s="226" t="s">
        <v>93</v>
      </c>
      <c r="F14" s="223">
        <f>G14</f>
        <v>5</v>
      </c>
      <c r="G14" s="313">
        <v>5</v>
      </c>
      <c r="H14" s="313">
        <f>I14</f>
        <v>5</v>
      </c>
      <c r="I14" s="313">
        <v>5</v>
      </c>
      <c r="J14" s="313">
        <f>K14</f>
        <v>5</v>
      </c>
      <c r="K14" s="314">
        <v>5</v>
      </c>
      <c r="L14" s="4"/>
      <c r="M14" s="4"/>
      <c r="N14" s="20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">
      <c r="A15" s="924">
        <v>5</v>
      </c>
      <c r="B15" s="928" t="s">
        <v>23</v>
      </c>
      <c r="C15" s="308" t="s">
        <v>60</v>
      </c>
      <c r="D15" s="913" t="s">
        <v>152</v>
      </c>
      <c r="E15" s="163" t="s">
        <v>34</v>
      </c>
      <c r="F15" s="920">
        <f>SUM(G15:G18)</f>
        <v>35</v>
      </c>
      <c r="G15" s="309">
        <v>15</v>
      </c>
      <c r="H15" s="913">
        <f>SUM(I16:I18)</f>
        <v>25</v>
      </c>
      <c r="I15" s="309" t="s">
        <v>113</v>
      </c>
      <c r="J15" s="913">
        <f>SUM(K16:K18)</f>
        <v>15</v>
      </c>
      <c r="K15" s="310" t="s">
        <v>113</v>
      </c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</row>
    <row r="16" spans="1:27" s="126" customFormat="1" ht="25.5" x14ac:dyDescent="0.2">
      <c r="A16" s="925"/>
      <c r="B16" s="929"/>
      <c r="C16" s="212" t="s">
        <v>114</v>
      </c>
      <c r="D16" s="917"/>
      <c r="E16" s="241" t="s">
        <v>116</v>
      </c>
      <c r="F16" s="921"/>
      <c r="G16" s="315">
        <v>2</v>
      </c>
      <c r="H16" s="923"/>
      <c r="I16" s="316">
        <v>3</v>
      </c>
      <c r="J16" s="917"/>
      <c r="K16" s="317">
        <v>2</v>
      </c>
    </row>
    <row r="17" spans="1:27" ht="51" x14ac:dyDescent="0.2">
      <c r="A17" s="926"/>
      <c r="B17" s="929"/>
      <c r="C17" s="61" t="s">
        <v>124</v>
      </c>
      <c r="D17" s="918"/>
      <c r="E17" s="64" t="s">
        <v>70</v>
      </c>
      <c r="F17" s="765"/>
      <c r="G17" s="318">
        <v>8</v>
      </c>
      <c r="H17" s="918"/>
      <c r="I17" s="318">
        <v>10</v>
      </c>
      <c r="J17" s="918"/>
      <c r="K17" s="319">
        <v>10</v>
      </c>
      <c r="L17" s="4"/>
      <c r="M17" s="4"/>
      <c r="N17" s="123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51.75" thickBot="1" x14ac:dyDescent="0.25">
      <c r="A18" s="927"/>
      <c r="B18" s="930"/>
      <c r="C18" s="304" t="s">
        <v>111</v>
      </c>
      <c r="D18" s="919"/>
      <c r="E18" s="168" t="s">
        <v>88</v>
      </c>
      <c r="F18" s="922"/>
      <c r="G18" s="290">
        <v>10</v>
      </c>
      <c r="H18" s="919"/>
      <c r="I18" s="290">
        <v>12</v>
      </c>
      <c r="J18" s="919"/>
      <c r="K18" s="320">
        <v>3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</row>
    <row r="19" spans="1:27" x14ac:dyDescent="0.2">
      <c r="A19" s="165"/>
      <c r="B19" s="166"/>
      <c r="C19" s="165"/>
      <c r="D19" s="211"/>
      <c r="E19" s="211" t="s">
        <v>24</v>
      </c>
      <c r="F19" s="167">
        <f t="shared" ref="F19:K19" si="0">SUM(F5:F18)</f>
        <v>100</v>
      </c>
      <c r="G19" s="167">
        <f>SUM(G5:G18)</f>
        <v>100</v>
      </c>
      <c r="H19" s="167">
        <f t="shared" si="0"/>
        <v>100</v>
      </c>
      <c r="I19" s="167">
        <f t="shared" si="0"/>
        <v>100</v>
      </c>
      <c r="J19" s="167">
        <f>SUM(J5:J18)</f>
        <v>100</v>
      </c>
      <c r="K19" s="167">
        <f t="shared" si="0"/>
        <v>100</v>
      </c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</row>
    <row r="20" spans="1:27" x14ac:dyDescent="0.2">
      <c r="A20" s="4" t="s">
        <v>35</v>
      </c>
      <c r="B20" s="48"/>
      <c r="C20" s="123"/>
      <c r="D20" s="62"/>
      <c r="E20" s="123"/>
      <c r="F20" s="62"/>
      <c r="G20" s="62"/>
      <c r="H20" s="62"/>
      <c r="I20" s="62"/>
      <c r="J20" s="62"/>
      <c r="K20" s="62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</row>
    <row r="21" spans="1:27" x14ac:dyDescent="0.2">
      <c r="A21" s="150" t="s">
        <v>141</v>
      </c>
      <c r="B21" s="48"/>
      <c r="C21" s="123"/>
      <c r="D21" s="62"/>
      <c r="E21" s="123"/>
      <c r="F21" s="62"/>
      <c r="G21" s="62"/>
      <c r="H21" s="62"/>
      <c r="I21" s="62"/>
      <c r="J21" s="62"/>
      <c r="K21" s="62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</row>
  </sheetData>
  <mergeCells count="34">
    <mergeCell ref="A1:B2"/>
    <mergeCell ref="H1:I1"/>
    <mergeCell ref="J1:K1"/>
    <mergeCell ref="H2:I2"/>
    <mergeCell ref="J2:K2"/>
    <mergeCell ref="C1:G2"/>
    <mergeCell ref="J5:J6"/>
    <mergeCell ref="A5:A6"/>
    <mergeCell ref="B5:B6"/>
    <mergeCell ref="D5:D6"/>
    <mergeCell ref="F5:F6"/>
    <mergeCell ref="H5:H6"/>
    <mergeCell ref="A15:A18"/>
    <mergeCell ref="B15:B18"/>
    <mergeCell ref="A3:K3"/>
    <mergeCell ref="F4:G4"/>
    <mergeCell ref="H4:I4"/>
    <mergeCell ref="J4:K4"/>
    <mergeCell ref="A12:A13"/>
    <mergeCell ref="B12:B13"/>
    <mergeCell ref="E12:E13"/>
    <mergeCell ref="F12:F13"/>
    <mergeCell ref="H12:H13"/>
    <mergeCell ref="A7:A11"/>
    <mergeCell ref="B7:B11"/>
    <mergeCell ref="F7:F11"/>
    <mergeCell ref="H7:H11"/>
    <mergeCell ref="J7:J11"/>
    <mergeCell ref="J12:J13"/>
    <mergeCell ref="E7:E9"/>
    <mergeCell ref="D15:D18"/>
    <mergeCell ref="F15:F18"/>
    <mergeCell ref="H15:H18"/>
    <mergeCell ref="J15:J18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8"/>
  <sheetViews>
    <sheetView topLeftCell="B4" zoomScale="60" zoomScaleNormal="60" zoomScalePageLayoutView="80" workbookViewId="0">
      <selection activeCell="U11" sqref="U11"/>
    </sheetView>
  </sheetViews>
  <sheetFormatPr baseColWidth="10" defaultRowHeight="15.75" customHeight="1" x14ac:dyDescent="0.2"/>
  <cols>
    <col min="1" max="1" width="4.85546875" style="382" bestFit="1" customWidth="1"/>
    <col min="2" max="2" width="39" style="382" customWidth="1"/>
    <col min="3" max="3" width="9.42578125" style="382" bestFit="1" customWidth="1"/>
    <col min="4" max="4" width="9.140625" style="382" customWidth="1"/>
    <col min="5" max="5" width="7.5703125" style="382" customWidth="1"/>
    <col min="6" max="6" width="23.42578125" style="382" bestFit="1" customWidth="1"/>
    <col min="7" max="7" width="9" style="382" customWidth="1"/>
    <col min="8" max="8" width="8.5703125" style="382" bestFit="1" customWidth="1"/>
    <col min="9" max="13" width="8.7109375" style="382" customWidth="1"/>
    <col min="14" max="14" width="9.85546875" style="382" customWidth="1"/>
    <col min="15" max="15" width="8.28515625" style="382" customWidth="1"/>
    <col min="16" max="16" width="5.85546875" style="382" bestFit="1" customWidth="1"/>
    <col min="17" max="17" width="6" style="382" bestFit="1" customWidth="1"/>
    <col min="18" max="18" width="8" style="382" customWidth="1"/>
    <col min="19" max="19" width="5.85546875" style="382" bestFit="1" customWidth="1"/>
    <col min="20" max="20" width="6" style="382" bestFit="1" customWidth="1"/>
    <col min="21" max="21" width="8.42578125" style="382" customWidth="1"/>
    <col min="22" max="23" width="7.42578125" style="382" customWidth="1"/>
    <col min="24" max="24" width="8.5703125" style="382" customWidth="1"/>
    <col min="25" max="26" width="7.42578125" style="382" customWidth="1"/>
    <col min="27" max="27" width="12.42578125" style="382" customWidth="1"/>
    <col min="28" max="28" width="8.7109375" style="383" customWidth="1"/>
    <col min="29" max="30" width="7.42578125" style="382" customWidth="1"/>
    <col min="31" max="31" width="8.28515625" style="383" customWidth="1"/>
    <col min="32" max="33" width="7.42578125" style="383" customWidth="1"/>
    <col min="34" max="34" width="11.28515625" style="382" customWidth="1"/>
    <col min="35" max="38" width="8.42578125" style="385" customWidth="1"/>
    <col min="39" max="39" width="8.5703125" style="382" customWidth="1"/>
    <col min="40" max="41" width="5.42578125" style="382" customWidth="1"/>
    <col min="42" max="42" width="8.7109375" style="385" customWidth="1"/>
    <col min="43" max="43" width="7.85546875" style="385" customWidth="1"/>
    <col min="44" max="44" width="7" style="385" customWidth="1"/>
    <col min="45" max="45" width="8.28515625" style="382" bestFit="1" customWidth="1"/>
    <col min="46" max="46" width="8.7109375" style="382" customWidth="1"/>
    <col min="47" max="47" width="7" style="382" bestFit="1" customWidth="1"/>
    <col min="48" max="48" width="8.28515625" style="382" bestFit="1" customWidth="1"/>
    <col min="49" max="49" width="8.42578125" style="382" customWidth="1"/>
    <col min="50" max="50" width="7" style="382" bestFit="1" customWidth="1"/>
    <col min="51" max="51" width="8" style="382" customWidth="1"/>
    <col min="52" max="52" width="6.42578125" style="382" bestFit="1" customWidth="1"/>
    <col min="53" max="53" width="45" style="382" customWidth="1"/>
    <col min="54" max="16384" width="11.42578125" style="382"/>
  </cols>
  <sheetData>
    <row r="1" spans="1:53" ht="30" customHeight="1" x14ac:dyDescent="0.2">
      <c r="A1" s="1019"/>
      <c r="B1" s="1026"/>
      <c r="C1" s="1022" t="s">
        <v>199</v>
      </c>
      <c r="D1" s="1022"/>
      <c r="E1" s="1022"/>
      <c r="F1" s="1022"/>
      <c r="G1" s="1022"/>
      <c r="H1" s="1022"/>
      <c r="I1" s="1022"/>
      <c r="J1" s="1022"/>
      <c r="K1" s="1022"/>
      <c r="L1" s="1022"/>
      <c r="M1" s="1023"/>
      <c r="N1" s="1021" t="s">
        <v>190</v>
      </c>
      <c r="O1" s="856"/>
      <c r="P1" s="856"/>
      <c r="Q1" s="381"/>
      <c r="R1" s="381" t="s">
        <v>193</v>
      </c>
      <c r="S1" s="381"/>
      <c r="AB1" s="382"/>
      <c r="AE1" s="382"/>
      <c r="AF1" s="382"/>
      <c r="AG1" s="382"/>
      <c r="AI1" s="382"/>
      <c r="AJ1" s="382"/>
      <c r="AK1" s="382"/>
      <c r="AL1" s="382"/>
      <c r="AP1" s="382"/>
      <c r="AQ1" s="382"/>
      <c r="AR1" s="382"/>
    </row>
    <row r="2" spans="1:53" ht="30" customHeight="1" x14ac:dyDescent="0.2">
      <c r="A2" s="1020"/>
      <c r="B2" s="1027"/>
      <c r="C2" s="1024"/>
      <c r="D2" s="1024"/>
      <c r="E2" s="1024"/>
      <c r="F2" s="1024"/>
      <c r="G2" s="1024"/>
      <c r="H2" s="1024"/>
      <c r="I2" s="1024"/>
      <c r="J2" s="1024"/>
      <c r="K2" s="1024"/>
      <c r="L2" s="1024"/>
      <c r="M2" s="1025"/>
      <c r="N2" s="1021" t="s">
        <v>191</v>
      </c>
      <c r="O2" s="856"/>
      <c r="P2" s="856"/>
      <c r="Q2" s="381"/>
      <c r="R2" s="381" t="s">
        <v>192</v>
      </c>
      <c r="S2" s="381"/>
      <c r="AB2" s="382"/>
      <c r="AE2" s="382"/>
      <c r="AF2" s="382"/>
      <c r="AG2" s="382"/>
      <c r="AI2" s="382"/>
      <c r="AJ2" s="382"/>
      <c r="AK2" s="382"/>
      <c r="AL2" s="382"/>
      <c r="AP2" s="382"/>
      <c r="AQ2" s="382"/>
      <c r="AR2" s="382"/>
    </row>
    <row r="4" spans="1:53" s="389" customFormat="1" ht="15" customHeight="1" x14ac:dyDescent="0.2">
      <c r="A4" s="386"/>
      <c r="B4" s="387" t="s">
        <v>5</v>
      </c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AJ4" s="524"/>
      <c r="AK4" s="524"/>
      <c r="AL4" s="524"/>
      <c r="AP4" s="524"/>
      <c r="AQ4" s="524"/>
      <c r="AR4" s="524"/>
      <c r="AY4" s="386"/>
      <c r="BA4" s="386"/>
    </row>
    <row r="5" spans="1:53" s="389" customFormat="1" ht="15.75" customHeight="1" x14ac:dyDescent="0.25">
      <c r="A5" s="386"/>
      <c r="B5" s="387" t="s">
        <v>6</v>
      </c>
      <c r="C5" s="854"/>
      <c r="D5" s="854"/>
      <c r="E5" s="854"/>
      <c r="F5" s="854"/>
      <c r="G5" s="854"/>
      <c r="H5" s="854"/>
      <c r="M5" s="525" t="s">
        <v>20</v>
      </c>
      <c r="N5" s="525"/>
      <c r="O5" s="525"/>
      <c r="P5" s="525"/>
      <c r="Q5" s="1018">
        <f ca="1">TODAY()</f>
        <v>44761</v>
      </c>
      <c r="R5" s="1018"/>
      <c r="S5" s="1018"/>
      <c r="T5" s="393"/>
      <c r="U5" s="393"/>
      <c r="V5" s="393"/>
      <c r="W5" s="393"/>
      <c r="X5" s="393"/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526"/>
      <c r="AK5" s="526"/>
      <c r="AL5" s="526"/>
      <c r="AM5" s="393"/>
      <c r="AN5" s="393"/>
      <c r="AO5" s="393"/>
      <c r="AP5" s="526"/>
      <c r="AQ5" s="526"/>
      <c r="AR5" s="526"/>
      <c r="AS5" s="393"/>
      <c r="AT5" s="393"/>
      <c r="AU5" s="393"/>
      <c r="AV5" s="394"/>
      <c r="AY5" s="386"/>
      <c r="BA5" s="386"/>
    </row>
    <row r="6" spans="1:53" ht="15.75" customHeight="1" thickBot="1" x14ac:dyDescent="0.25">
      <c r="A6" s="395"/>
      <c r="B6" s="387"/>
      <c r="C6" s="395"/>
      <c r="E6" s="387"/>
      <c r="F6" s="387"/>
      <c r="G6" s="387"/>
      <c r="H6" s="387"/>
      <c r="I6" s="398"/>
      <c r="J6" s="398"/>
      <c r="K6" s="398"/>
      <c r="L6" s="398"/>
      <c r="M6" s="398"/>
      <c r="N6" s="398"/>
      <c r="O6" s="398"/>
      <c r="P6" s="398"/>
      <c r="Q6" s="398"/>
      <c r="R6" s="393"/>
      <c r="S6" s="393"/>
      <c r="T6" s="393"/>
      <c r="U6" s="393"/>
      <c r="V6" s="393"/>
      <c r="W6" s="393"/>
      <c r="X6" s="393"/>
      <c r="Y6" s="393"/>
      <c r="Z6" s="393"/>
      <c r="AA6" s="393"/>
      <c r="AB6" s="386"/>
      <c r="AD6" s="396"/>
      <c r="AE6" s="396"/>
      <c r="AF6" s="396"/>
      <c r="AG6" s="396"/>
      <c r="AH6" s="396"/>
      <c r="AI6" s="526"/>
      <c r="AJ6" s="526"/>
      <c r="AK6" s="526"/>
      <c r="AL6" s="526"/>
      <c r="AM6" s="393"/>
      <c r="AN6" s="393"/>
      <c r="AO6" s="393"/>
      <c r="AP6" s="526"/>
      <c r="AQ6" s="526"/>
      <c r="AR6" s="526"/>
      <c r="AS6" s="393"/>
      <c r="AT6" s="393"/>
      <c r="AU6" s="393"/>
      <c r="AV6" s="400"/>
      <c r="AY6" s="395"/>
      <c r="BA6" s="395"/>
    </row>
    <row r="7" spans="1:53" s="405" customFormat="1" ht="39" customHeight="1" thickBot="1" x14ac:dyDescent="0.25">
      <c r="A7" s="584"/>
      <c r="B7" s="585"/>
      <c r="C7" s="585"/>
      <c r="D7" s="970" t="s">
        <v>93</v>
      </c>
      <c r="E7" s="971"/>
      <c r="F7" s="972" t="s">
        <v>166</v>
      </c>
      <c r="G7" s="973"/>
      <c r="H7" s="621"/>
      <c r="I7" s="974" t="s">
        <v>93</v>
      </c>
      <c r="J7" s="975"/>
      <c r="K7" s="975"/>
      <c r="L7" s="975"/>
      <c r="M7" s="975"/>
      <c r="N7" s="975"/>
      <c r="O7" s="975"/>
      <c r="P7" s="975"/>
      <c r="Q7" s="975"/>
      <c r="R7" s="975"/>
      <c r="S7" s="975"/>
      <c r="T7" s="976"/>
      <c r="U7" s="977" t="s">
        <v>116</v>
      </c>
      <c r="V7" s="978"/>
      <c r="W7" s="979"/>
      <c r="X7" s="980" t="s">
        <v>115</v>
      </c>
      <c r="Y7" s="981"/>
      <c r="Z7" s="981"/>
      <c r="AA7" s="622"/>
      <c r="AB7" s="792" t="s">
        <v>93</v>
      </c>
      <c r="AC7" s="793"/>
      <c r="AD7" s="793"/>
      <c r="AE7" s="793"/>
      <c r="AF7" s="793"/>
      <c r="AG7" s="793"/>
      <c r="AH7" s="794"/>
      <c r="AI7" s="985" t="s">
        <v>93</v>
      </c>
      <c r="AJ7" s="986"/>
      <c r="AK7" s="986"/>
      <c r="AL7" s="987"/>
      <c r="AM7" s="810" t="s">
        <v>34</v>
      </c>
      <c r="AN7" s="811"/>
      <c r="AO7" s="811"/>
      <c r="AP7" s="979" t="s">
        <v>116</v>
      </c>
      <c r="AQ7" s="991"/>
      <c r="AR7" s="991"/>
      <c r="AS7" s="1010" t="s">
        <v>96</v>
      </c>
      <c r="AT7" s="1011"/>
      <c r="AU7" s="1011"/>
      <c r="AV7" s="999" t="s">
        <v>88</v>
      </c>
      <c r="AW7" s="1000"/>
      <c r="AX7" s="1001"/>
      <c r="AY7" s="623"/>
      <c r="AZ7" s="982" t="s">
        <v>24</v>
      </c>
      <c r="BA7" s="815" t="s">
        <v>18</v>
      </c>
    </row>
    <row r="8" spans="1:53" s="405" customFormat="1" ht="24.75" customHeight="1" thickBot="1" x14ac:dyDescent="0.25">
      <c r="A8" s="584"/>
      <c r="B8" s="585"/>
      <c r="C8" s="585"/>
      <c r="D8" s="1030" t="s">
        <v>7</v>
      </c>
      <c r="E8" s="1031"/>
      <c r="F8" s="1032"/>
      <c r="G8" s="1032"/>
      <c r="H8" s="1033"/>
      <c r="I8" s="832" t="s">
        <v>83</v>
      </c>
      <c r="J8" s="1035"/>
      <c r="K8" s="1035"/>
      <c r="L8" s="1035"/>
      <c r="M8" s="1035"/>
      <c r="N8" s="1035"/>
      <c r="O8" s="1035"/>
      <c r="P8" s="1035"/>
      <c r="Q8" s="1035"/>
      <c r="R8" s="1035"/>
      <c r="S8" s="1035"/>
      <c r="T8" s="1035"/>
      <c r="U8" s="1036"/>
      <c r="V8" s="1036"/>
      <c r="W8" s="1036"/>
      <c r="X8" s="1036"/>
      <c r="Y8" s="1036"/>
      <c r="Z8" s="1036"/>
      <c r="AA8" s="1037"/>
      <c r="AB8" s="953" t="s">
        <v>8</v>
      </c>
      <c r="AC8" s="954"/>
      <c r="AD8" s="954"/>
      <c r="AE8" s="954"/>
      <c r="AF8" s="954"/>
      <c r="AG8" s="954"/>
      <c r="AH8" s="955"/>
      <c r="AI8" s="988" t="s">
        <v>165</v>
      </c>
      <c r="AJ8" s="989"/>
      <c r="AK8" s="989"/>
      <c r="AL8" s="990"/>
      <c r="AM8" s="842" t="s">
        <v>9</v>
      </c>
      <c r="AN8" s="834"/>
      <c r="AO8" s="834"/>
      <c r="AP8" s="834"/>
      <c r="AQ8" s="834"/>
      <c r="AR8" s="834"/>
      <c r="AS8" s="834"/>
      <c r="AT8" s="834"/>
      <c r="AU8" s="834"/>
      <c r="AV8" s="834"/>
      <c r="AW8" s="834"/>
      <c r="AX8" s="834"/>
      <c r="AY8" s="835"/>
      <c r="AZ8" s="983"/>
      <c r="BA8" s="816"/>
    </row>
    <row r="9" spans="1:53" s="527" customFormat="1" ht="48.75" customHeight="1" x14ac:dyDescent="0.2">
      <c r="A9" s="1012" t="s">
        <v>10</v>
      </c>
      <c r="B9" s="1014" t="s">
        <v>11</v>
      </c>
      <c r="C9" s="1016" t="s">
        <v>94</v>
      </c>
      <c r="D9" s="797" t="s">
        <v>167</v>
      </c>
      <c r="E9" s="950"/>
      <c r="F9" s="951" t="s">
        <v>90</v>
      </c>
      <c r="G9" s="952"/>
      <c r="H9" s="1028" t="s">
        <v>7</v>
      </c>
      <c r="I9" s="624" t="s">
        <v>12</v>
      </c>
      <c r="J9" s="625" t="s">
        <v>13</v>
      </c>
      <c r="K9" s="625" t="s">
        <v>14</v>
      </c>
      <c r="L9" s="625" t="s">
        <v>15</v>
      </c>
      <c r="M9" s="625" t="s">
        <v>95</v>
      </c>
      <c r="N9" s="1038" t="s">
        <v>16</v>
      </c>
      <c r="O9" s="958" t="s">
        <v>99</v>
      </c>
      <c r="P9" s="958"/>
      <c r="Q9" s="958"/>
      <c r="R9" s="1034" t="s">
        <v>100</v>
      </c>
      <c r="S9" s="1034"/>
      <c r="T9" s="1034"/>
      <c r="U9" s="964" t="s">
        <v>147</v>
      </c>
      <c r="V9" s="965"/>
      <c r="W9" s="966"/>
      <c r="X9" s="967" t="s">
        <v>146</v>
      </c>
      <c r="Y9" s="968"/>
      <c r="Z9" s="969"/>
      <c r="AA9" s="956" t="s">
        <v>83</v>
      </c>
      <c r="AB9" s="961" t="s">
        <v>97</v>
      </c>
      <c r="AC9" s="959"/>
      <c r="AD9" s="959"/>
      <c r="AE9" s="959" t="s">
        <v>98</v>
      </c>
      <c r="AF9" s="959"/>
      <c r="AG9" s="960"/>
      <c r="AH9" s="962" t="s">
        <v>37</v>
      </c>
      <c r="AI9" s="995" t="s">
        <v>189</v>
      </c>
      <c r="AJ9" s="996"/>
      <c r="AK9" s="997"/>
      <c r="AL9" s="998" t="s">
        <v>165</v>
      </c>
      <c r="AM9" s="1002" t="s">
        <v>17</v>
      </c>
      <c r="AN9" s="1003"/>
      <c r="AO9" s="1003"/>
      <c r="AP9" s="992" t="s">
        <v>114</v>
      </c>
      <c r="AQ9" s="993"/>
      <c r="AR9" s="994"/>
      <c r="AS9" s="1004" t="s">
        <v>169</v>
      </c>
      <c r="AT9" s="1004"/>
      <c r="AU9" s="1004"/>
      <c r="AV9" s="1007" t="s">
        <v>101</v>
      </c>
      <c r="AW9" s="1008"/>
      <c r="AX9" s="1009"/>
      <c r="AY9" s="1005" t="s">
        <v>23</v>
      </c>
      <c r="AZ9" s="983"/>
      <c r="BA9" s="816"/>
    </row>
    <row r="10" spans="1:53" s="409" customFormat="1" ht="34.5" thickBot="1" x14ac:dyDescent="0.25">
      <c r="A10" s="1013"/>
      <c r="B10" s="1015"/>
      <c r="C10" s="1017"/>
      <c r="D10" s="626" t="s">
        <v>211</v>
      </c>
      <c r="E10" s="627" t="s">
        <v>209</v>
      </c>
      <c r="F10" s="628" t="s">
        <v>211</v>
      </c>
      <c r="G10" s="628" t="s">
        <v>209</v>
      </c>
      <c r="H10" s="1029"/>
      <c r="I10" s="629" t="s">
        <v>207</v>
      </c>
      <c r="J10" s="630" t="s">
        <v>207</v>
      </c>
      <c r="K10" s="630" t="s">
        <v>207</v>
      </c>
      <c r="L10" s="630" t="s">
        <v>207</v>
      </c>
      <c r="M10" s="630" t="s">
        <v>207</v>
      </c>
      <c r="N10" s="1039"/>
      <c r="O10" s="631" t="s">
        <v>211</v>
      </c>
      <c r="P10" s="632" t="s">
        <v>209</v>
      </c>
      <c r="Q10" s="632" t="s">
        <v>210</v>
      </c>
      <c r="R10" s="633" t="s">
        <v>211</v>
      </c>
      <c r="S10" s="633" t="s">
        <v>209</v>
      </c>
      <c r="T10" s="633" t="s">
        <v>210</v>
      </c>
      <c r="U10" s="634" t="s">
        <v>211</v>
      </c>
      <c r="V10" s="635" t="s">
        <v>209</v>
      </c>
      <c r="W10" s="635" t="s">
        <v>210</v>
      </c>
      <c r="X10" s="636" t="s">
        <v>211</v>
      </c>
      <c r="Y10" s="636" t="s">
        <v>209</v>
      </c>
      <c r="Z10" s="636" t="s">
        <v>210</v>
      </c>
      <c r="AA10" s="957"/>
      <c r="AB10" s="637" t="s">
        <v>212</v>
      </c>
      <c r="AC10" s="632" t="s">
        <v>209</v>
      </c>
      <c r="AD10" s="632" t="s">
        <v>210</v>
      </c>
      <c r="AE10" s="631" t="s">
        <v>212</v>
      </c>
      <c r="AF10" s="632" t="s">
        <v>209</v>
      </c>
      <c r="AG10" s="638" t="s">
        <v>210</v>
      </c>
      <c r="AH10" s="963"/>
      <c r="AI10" s="639" t="s">
        <v>211</v>
      </c>
      <c r="AJ10" s="640" t="s">
        <v>209</v>
      </c>
      <c r="AK10" s="641" t="s">
        <v>210</v>
      </c>
      <c r="AL10" s="957"/>
      <c r="AM10" s="642" t="s">
        <v>213</v>
      </c>
      <c r="AN10" s="643" t="s">
        <v>209</v>
      </c>
      <c r="AO10" s="644" t="s">
        <v>210</v>
      </c>
      <c r="AP10" s="645" t="s">
        <v>211</v>
      </c>
      <c r="AQ10" s="646" t="s">
        <v>209</v>
      </c>
      <c r="AR10" s="646" t="s">
        <v>210</v>
      </c>
      <c r="AS10" s="647" t="s">
        <v>213</v>
      </c>
      <c r="AT10" s="648" t="s">
        <v>209</v>
      </c>
      <c r="AU10" s="649" t="s">
        <v>210</v>
      </c>
      <c r="AV10" s="650" t="s">
        <v>213</v>
      </c>
      <c r="AW10" s="651" t="s">
        <v>209</v>
      </c>
      <c r="AX10" s="652" t="s">
        <v>210</v>
      </c>
      <c r="AY10" s="1006"/>
      <c r="AZ10" s="984"/>
      <c r="BA10" s="817"/>
    </row>
    <row r="11" spans="1:53" ht="20.25" customHeight="1" x14ac:dyDescent="0.2">
      <c r="A11" s="528">
        <v>1</v>
      </c>
      <c r="B11" s="529"/>
      <c r="C11" s="530"/>
      <c r="D11" s="531"/>
      <c r="E11" s="701" t="b">
        <f>IF(C11="A",'Aspectos PTC'!$G$5,IF(C11="B",'Aspectos PTC'!$I$5,IF(C11="c",'Aspectos PTC'!$K$5)))</f>
        <v>0</v>
      </c>
      <c r="F11" s="532"/>
      <c r="G11" s="704" t="b">
        <f>IF(C11="A",'Aspectos PTC'!$G$6,IF(C11="B",'Aspectos PTC'!$I$6,IF(C11="c",'Aspectos PTC'!$K$6)))</f>
        <v>0</v>
      </c>
      <c r="H11" s="705">
        <f>(D11*E11)/10+(F11*G11)/10</f>
        <v>0</v>
      </c>
      <c r="I11" s="533"/>
      <c r="J11" s="534"/>
      <c r="K11" s="534"/>
      <c r="L11" s="534"/>
      <c r="M11" s="534"/>
      <c r="N11" s="698">
        <f>(I11+J11+K11+L11+M11)*((IF(C11="A",'Aspectos PTC'!$G$7,IF(C11="B",'Aspectos PTC'!$I$7,IF(C11="c",'Aspectos PTC'!$K$7))))/COUNTA($I$9:$M$9))</f>
        <v>0</v>
      </c>
      <c r="O11" s="535"/>
      <c r="P11" s="697" t="b">
        <f>IF(C11="A",'Aspectos PTC'!$G$8,IF(C11="B",'Aspectos PTC'!$I$8,IF(C11="c",'Aspectos PTC'!$K$8)))</f>
        <v>0</v>
      </c>
      <c r="Q11" s="697">
        <f t="shared" ref="Q11:Q30" si="0">(O11*P11)/10</f>
        <v>0</v>
      </c>
      <c r="R11" s="536"/>
      <c r="S11" s="695" t="b">
        <f>IF(C11="A",'Aspectos PTC'!$G$9,IF(C11="B",'Aspectos PTC'!$I$9,IF(C11="c",'Aspectos PTC'!$K$9)))</f>
        <v>0</v>
      </c>
      <c r="T11" s="696">
        <f t="shared" ref="T11:T30" si="1">(R11*S11)/10</f>
        <v>0</v>
      </c>
      <c r="U11" s="537"/>
      <c r="V11" s="692" t="b">
        <f>IF(C11="A",'Aspectos PTC'!$G$10,IF(C11="B",'Aspectos PTC'!$I$10,IF(C11="c",'Aspectos PTC'!$K$10)))</f>
        <v>0</v>
      </c>
      <c r="W11" s="692">
        <f>(V11*U11)/10</f>
        <v>0</v>
      </c>
      <c r="X11" s="538"/>
      <c r="Y11" s="687" t="b">
        <f>IF(C11="A",'Aspectos PTC'!$G$11,IF(C11="B",'Aspectos PTC'!$I$11,IF(C11="c",'Aspectos PTC'!$K$11)))</f>
        <v>0</v>
      </c>
      <c r="Z11" s="687">
        <f>(X11*Y11)/10</f>
        <v>0</v>
      </c>
      <c r="AA11" s="688">
        <f t="shared" ref="AA11:AA30" si="2">N11+Q11+T11+W11+Z11</f>
        <v>0</v>
      </c>
      <c r="AB11" s="539"/>
      <c r="AC11" s="679" t="b">
        <f>IF(C11="A",'Aspectos PTC'!$G$12,IF(C11="B",'Aspectos PTC'!$I$12,IF(C11="c",'Aspectos PTC'!$K$12)))</f>
        <v>0</v>
      </c>
      <c r="AD11" s="679">
        <f t="shared" ref="AD11:AD30" si="3">(AB11*AC11)/5</f>
        <v>0</v>
      </c>
      <c r="AE11" s="535"/>
      <c r="AF11" s="679" t="b">
        <f>IF(C11="A",'Aspectos PTC'!$G$13,IF(C11="B",'Aspectos PTC'!$I$13,IF(C11="c",'Aspectos PTC'!$K$13)))</f>
        <v>0</v>
      </c>
      <c r="AG11" s="680">
        <f t="shared" ref="AG11:AG30" si="4">(AE11*AF11)/5</f>
        <v>0</v>
      </c>
      <c r="AH11" s="681">
        <f t="shared" ref="AH11:AH30" si="5">AG11+AD11</f>
        <v>0</v>
      </c>
      <c r="AI11" s="540"/>
      <c r="AJ11" s="673" t="b">
        <f>IF(C11="A",'Aspectos PTC'!$G$14,IF(C11="B",'Aspectos PTC'!$I$14,IF(C11="c",'Aspectos PTC'!$K$14)))</f>
        <v>0</v>
      </c>
      <c r="AK11" s="674">
        <f>(AI11*AJ11)/10</f>
        <v>0</v>
      </c>
      <c r="AL11" s="675">
        <f>AK11</f>
        <v>0</v>
      </c>
      <c r="AM11" s="541"/>
      <c r="AN11" s="669">
        <f>IF(C11="A",'Aspectos PTC'!$G$15,0)</f>
        <v>0</v>
      </c>
      <c r="AO11" s="669">
        <f t="shared" ref="AO11:AO30" si="6">(AM11*AN11)/1</f>
        <v>0</v>
      </c>
      <c r="AP11" s="542"/>
      <c r="AQ11" s="667" t="b">
        <f>IF(C11="A",'Aspectos PTC'!$G$16,IF(C11="B",'Aspectos PTC'!$I$16,IF(C11="C",'Aspectos PTC'!$K$16)))</f>
        <v>0</v>
      </c>
      <c r="AR11" s="667">
        <f>(AQ11*AP11)/10</f>
        <v>0</v>
      </c>
      <c r="AS11" s="543"/>
      <c r="AT11" s="663" t="b">
        <f>IF(C11="A",'Aspectos PTC'!$G$17,IF(C11="B",'Aspectos PTC'!$I$17,IF(C11="c",'Aspectos PTC'!$K$17)))</f>
        <v>0</v>
      </c>
      <c r="AU11" s="663">
        <f t="shared" ref="AU11:AU30" si="7">(AS11*AT11)</f>
        <v>0</v>
      </c>
      <c r="AV11" s="544"/>
      <c r="AW11" s="656" t="b">
        <f>IF(C11="A",'Aspectos PTC'!$G$18,IF(C11="B",'Aspectos PTC'!$I$18,IF(C11="c",'Aspectos PTC'!$K$18)))</f>
        <v>0</v>
      </c>
      <c r="AX11" s="657">
        <f t="shared" ref="AX11:AX30" si="8">AV11*AW11</f>
        <v>0</v>
      </c>
      <c r="AY11" s="658">
        <f>AO11+AR11+AU11+AX11</f>
        <v>0</v>
      </c>
      <c r="AZ11" s="653">
        <f t="shared" ref="AZ11:AZ30" si="9">(H11+AH11+AA11+AL11+AY11)</f>
        <v>0</v>
      </c>
      <c r="BA11" s="545"/>
    </row>
    <row r="12" spans="1:53" ht="20.25" customHeight="1" x14ac:dyDescent="0.2">
      <c r="A12" s="546">
        <v>2</v>
      </c>
      <c r="B12" s="547"/>
      <c r="C12" s="530"/>
      <c r="D12" s="548"/>
      <c r="E12" s="702" t="b">
        <f>IF(C12="A",'Aspectos PTC'!$G$5,IF(C12="B",'Aspectos PTC'!$I$5,IF(C12="c",'Aspectos PTC'!$K$5)))</f>
        <v>0</v>
      </c>
      <c r="F12" s="549"/>
      <c r="G12" s="706" t="b">
        <f>IF(C12="A",'Aspectos PTC'!$G$6,IF(C12="B",'Aspectos PTC'!$I$6,IF(C12="c",'Aspectos PTC'!$K$6)))</f>
        <v>0</v>
      </c>
      <c r="H12" s="705">
        <f t="shared" ref="H12:H30" si="10">(D12*E12)/10+(F12*G12)/10</f>
        <v>0</v>
      </c>
      <c r="I12" s="550"/>
      <c r="J12" s="551"/>
      <c r="K12" s="551"/>
      <c r="L12" s="551"/>
      <c r="M12" s="551"/>
      <c r="N12" s="699">
        <f>(I12+J12+K12+L12+M12)*((IF(C12="A",'Aspectos PTC'!$G$7,IF(C12="B",'Aspectos PTC'!$I$7,IF(C12="c",'Aspectos PTC'!$K$7))))/COUNTA($I$9:$M$9))</f>
        <v>0</v>
      </c>
      <c r="O12" s="552"/>
      <c r="P12" s="484" t="b">
        <f>IF(C12="A",'Aspectos PTC'!$G$8,IF(C12="B",'Aspectos PTC'!$I$8,IF(C12="c",'Aspectos PTC'!$K$8)))</f>
        <v>0</v>
      </c>
      <c r="Q12" s="484">
        <f t="shared" si="0"/>
        <v>0</v>
      </c>
      <c r="R12" s="552"/>
      <c r="S12" s="469" t="b">
        <f>IF(C12="A",'Aspectos PTC'!$G$9,IF(C12="B",'Aspectos PTC'!$I$9,IF(C12="c",'Aspectos PTC'!$K$9)))</f>
        <v>0</v>
      </c>
      <c r="T12" s="469">
        <f t="shared" si="1"/>
        <v>0</v>
      </c>
      <c r="U12" s="537"/>
      <c r="V12" s="693" t="b">
        <f>IF(C12="A",'Aspectos PTC'!$G$10,IF(C12="B",'Aspectos PTC'!$I$10,IF(C12="c",'Aspectos PTC'!$K$10)))</f>
        <v>0</v>
      </c>
      <c r="W12" s="693">
        <f t="shared" ref="W12:W30" si="11">(V12*U12)/10</f>
        <v>0</v>
      </c>
      <c r="X12" s="538"/>
      <c r="Y12" s="689" t="b">
        <f>IF(C12="A",'Aspectos PTC'!$G$11,IF(C12="B",'Aspectos PTC'!$I$11,IF(C12="c",'Aspectos PTC'!$K$11)))</f>
        <v>0</v>
      </c>
      <c r="Z12" s="689">
        <f t="shared" ref="Z12:Z30" si="12">(X12*Y12)/10</f>
        <v>0</v>
      </c>
      <c r="AA12" s="688">
        <f t="shared" si="2"/>
        <v>0</v>
      </c>
      <c r="AB12" s="553"/>
      <c r="AC12" s="679" t="b">
        <f>IF(C12="A",'Aspectos PTC'!$G$12,IF(C12="B",'Aspectos PTC'!$I$12,IF(C12="c",'Aspectos PTC'!$K$12)))</f>
        <v>0</v>
      </c>
      <c r="AD12" s="484">
        <f t="shared" si="3"/>
        <v>0</v>
      </c>
      <c r="AE12" s="552"/>
      <c r="AF12" s="679" t="b">
        <f>IF(C12="A",'Aspectos PTC'!$G$13,IF(C12="B",'Aspectos PTC'!$I$13,IF(C12="c",'Aspectos PTC'!$K$13)))</f>
        <v>0</v>
      </c>
      <c r="AG12" s="682">
        <f t="shared" si="4"/>
        <v>0</v>
      </c>
      <c r="AH12" s="683">
        <f t="shared" si="5"/>
        <v>0</v>
      </c>
      <c r="AI12" s="554"/>
      <c r="AJ12" s="673" t="b">
        <f>IF(C12="A",'Aspectos PTC'!$G$14,IF(C12="B",'Aspectos PTC'!$I$14,IF(C12="c",'Aspectos PTC'!$K$14)))</f>
        <v>0</v>
      </c>
      <c r="AK12" s="674">
        <f t="shared" ref="AK12:AK30" si="13">(AI12*AJ12)/10</f>
        <v>0</v>
      </c>
      <c r="AL12" s="675">
        <f t="shared" ref="AL12:AL30" si="14">AK12</f>
        <v>0</v>
      </c>
      <c r="AM12" s="555"/>
      <c r="AN12" s="669">
        <f>IF(C12="A",'Aspectos PTC'!$G$15,0)</f>
        <v>0</v>
      </c>
      <c r="AO12" s="670">
        <f t="shared" si="6"/>
        <v>0</v>
      </c>
      <c r="AP12" s="438"/>
      <c r="AQ12" s="667" t="b">
        <f>IF(C12="A",'Aspectos PTC'!$G$16,IF(C12="B",'Aspectos PTC'!$I$16,IF(C12="C",'Aspectos PTC'!$K$16)))</f>
        <v>0</v>
      </c>
      <c r="AR12" s="667">
        <f t="shared" ref="AR12:AR30" si="15">(AQ12*AP12)/10</f>
        <v>0</v>
      </c>
      <c r="AS12" s="556"/>
      <c r="AT12" s="663" t="b">
        <f>IF(C12="A",'Aspectos PTC'!$G$17,IF(C12="B",'Aspectos PTC'!$I$17,IF(C12="c",'Aspectos PTC'!$K$17)))</f>
        <v>0</v>
      </c>
      <c r="AU12" s="664">
        <f t="shared" si="7"/>
        <v>0</v>
      </c>
      <c r="AV12" s="557"/>
      <c r="AW12" s="656" t="b">
        <f>IF(C12="A",'Aspectos PTC'!$G$18,IF(C12="B",'Aspectos PTC'!$I$18,IF(C12="c",'Aspectos PTC'!$K$18)))</f>
        <v>0</v>
      </c>
      <c r="AX12" s="659">
        <f t="shared" si="8"/>
        <v>0</v>
      </c>
      <c r="AY12" s="658">
        <f t="shared" ref="AY12:AY30" si="16">AO12+AR12+AU12+AX12</f>
        <v>0</v>
      </c>
      <c r="AZ12" s="653">
        <f t="shared" si="9"/>
        <v>0</v>
      </c>
      <c r="BA12" s="558"/>
    </row>
    <row r="13" spans="1:53" ht="20.25" customHeight="1" x14ac:dyDescent="0.2">
      <c r="A13" s="546">
        <v>3</v>
      </c>
      <c r="B13" s="547"/>
      <c r="C13" s="530"/>
      <c r="D13" s="548"/>
      <c r="E13" s="702" t="b">
        <f>IF(C13="A",'Aspectos PTC'!$G$5,IF(C13="B",'Aspectos PTC'!$I$5,IF(C13="c",'Aspectos PTC'!$K$5)))</f>
        <v>0</v>
      </c>
      <c r="F13" s="549"/>
      <c r="G13" s="706" t="b">
        <f>IF(C13="A",'Aspectos PTC'!$G$6,IF(C13="B",'Aspectos PTC'!$I$6,IF(C13="c",'Aspectos PTC'!$K$6)))</f>
        <v>0</v>
      </c>
      <c r="H13" s="705">
        <f t="shared" si="10"/>
        <v>0</v>
      </c>
      <c r="I13" s="550"/>
      <c r="J13" s="551"/>
      <c r="K13" s="551"/>
      <c r="L13" s="551"/>
      <c r="M13" s="551"/>
      <c r="N13" s="699">
        <f>(I13+J13+K13+L13+M13)*((IF(C13="A",'Aspectos PTC'!$G$7,IF(C13="B",'Aspectos PTC'!$I$7,IF(C13="c",'Aspectos PTC'!$K$7))))/COUNTA($I$9:$M$9))</f>
        <v>0</v>
      </c>
      <c r="O13" s="552"/>
      <c r="P13" s="484" t="b">
        <f>IF(C13="A",'Aspectos PTC'!$G$8,IF(C13="B",'Aspectos PTC'!$I$8,IF(C13="c",'Aspectos PTC'!$K$8)))</f>
        <v>0</v>
      </c>
      <c r="Q13" s="484">
        <f t="shared" si="0"/>
        <v>0</v>
      </c>
      <c r="R13" s="552"/>
      <c r="S13" s="469" t="b">
        <f>IF(C13="A",'Aspectos PTC'!$G$9,IF(C13="B",'Aspectos PTC'!$I$9,IF(C13="c",'Aspectos PTC'!$K$9)))</f>
        <v>0</v>
      </c>
      <c r="T13" s="469">
        <f t="shared" si="1"/>
        <v>0</v>
      </c>
      <c r="U13" s="537"/>
      <c r="V13" s="693" t="b">
        <f>IF(C13="A",'Aspectos PTC'!$G$10,IF(C13="B",'Aspectos PTC'!$I$10,IF(C13="c",'Aspectos PTC'!$K$10)))</f>
        <v>0</v>
      </c>
      <c r="W13" s="693">
        <f t="shared" si="11"/>
        <v>0</v>
      </c>
      <c r="X13" s="538"/>
      <c r="Y13" s="689" t="b">
        <f>IF(C13="A",'Aspectos PTC'!$G$11,IF(C13="B",'Aspectos PTC'!$I$11,IF(C13="c",'Aspectos PTC'!$K$11)))</f>
        <v>0</v>
      </c>
      <c r="Z13" s="689">
        <f t="shared" si="12"/>
        <v>0</v>
      </c>
      <c r="AA13" s="688">
        <f t="shared" si="2"/>
        <v>0</v>
      </c>
      <c r="AB13" s="553"/>
      <c r="AC13" s="679" t="b">
        <f>IF(C13="A",'Aspectos PTC'!$G$12,IF(C13="B",'Aspectos PTC'!$I$12,IF(C13="c",'Aspectos PTC'!$K$12)))</f>
        <v>0</v>
      </c>
      <c r="AD13" s="484">
        <f t="shared" si="3"/>
        <v>0</v>
      </c>
      <c r="AE13" s="552"/>
      <c r="AF13" s="679" t="b">
        <f>IF(C13="A",'Aspectos PTC'!$G$13,IF(C13="B",'Aspectos PTC'!$I$13,IF(C13="c",'Aspectos PTC'!$K$13)))</f>
        <v>0</v>
      </c>
      <c r="AG13" s="682">
        <f t="shared" si="4"/>
        <v>0</v>
      </c>
      <c r="AH13" s="683">
        <f t="shared" si="5"/>
        <v>0</v>
      </c>
      <c r="AI13" s="554"/>
      <c r="AJ13" s="673" t="b">
        <f>IF(C13="A",'Aspectos PTC'!$G$14,IF(C13="B",'Aspectos PTC'!$I$14,IF(C13="c",'Aspectos PTC'!$K$14)))</f>
        <v>0</v>
      </c>
      <c r="AK13" s="674">
        <f t="shared" si="13"/>
        <v>0</v>
      </c>
      <c r="AL13" s="675">
        <f t="shared" si="14"/>
        <v>0</v>
      </c>
      <c r="AM13" s="555"/>
      <c r="AN13" s="669">
        <f>IF(C13="A",'Aspectos PTC'!$G$15,0)</f>
        <v>0</v>
      </c>
      <c r="AO13" s="670">
        <f t="shared" si="6"/>
        <v>0</v>
      </c>
      <c r="AP13" s="438"/>
      <c r="AQ13" s="667" t="b">
        <f>IF(C13="A",'Aspectos PTC'!$G$16,IF(C13="B",'Aspectos PTC'!$I$16,IF(C13="C",'Aspectos PTC'!$K$16)))</f>
        <v>0</v>
      </c>
      <c r="AR13" s="667">
        <f t="shared" si="15"/>
        <v>0</v>
      </c>
      <c r="AS13" s="556"/>
      <c r="AT13" s="663" t="b">
        <f>IF(C13="A",'Aspectos PTC'!$G$17,IF(C13="B",'Aspectos PTC'!$I$17,IF(C13="c",'Aspectos PTC'!$K$17)))</f>
        <v>0</v>
      </c>
      <c r="AU13" s="664">
        <f t="shared" si="7"/>
        <v>0</v>
      </c>
      <c r="AV13" s="557"/>
      <c r="AW13" s="656" t="b">
        <f>IF(C13="A",'Aspectos PTC'!$G$18,IF(C13="B",'Aspectos PTC'!$I$18,IF(C13="c",'Aspectos PTC'!$K$18)))</f>
        <v>0</v>
      </c>
      <c r="AX13" s="659">
        <f t="shared" si="8"/>
        <v>0</v>
      </c>
      <c r="AY13" s="658">
        <f t="shared" si="16"/>
        <v>0</v>
      </c>
      <c r="AZ13" s="653">
        <f t="shared" si="9"/>
        <v>0</v>
      </c>
      <c r="BA13" s="558"/>
    </row>
    <row r="14" spans="1:53" ht="20.25" customHeight="1" x14ac:dyDescent="0.2">
      <c r="A14" s="546">
        <v>4</v>
      </c>
      <c r="B14" s="547"/>
      <c r="C14" s="530"/>
      <c r="D14" s="548"/>
      <c r="E14" s="702" t="b">
        <f>IF(C14="A",'Aspectos PTC'!$G$5,IF(C14="B",'Aspectos PTC'!$I$5,IF(C14="c",'Aspectos PTC'!$K$5)))</f>
        <v>0</v>
      </c>
      <c r="F14" s="549"/>
      <c r="G14" s="706" t="b">
        <f>IF(C14="A",'Aspectos PTC'!$G$6,IF(C14="B",'Aspectos PTC'!$I$6,IF(C14="c",'Aspectos PTC'!$K$6)))</f>
        <v>0</v>
      </c>
      <c r="H14" s="705">
        <f t="shared" si="10"/>
        <v>0</v>
      </c>
      <c r="I14" s="550"/>
      <c r="J14" s="551"/>
      <c r="K14" s="551"/>
      <c r="L14" s="551"/>
      <c r="M14" s="551"/>
      <c r="N14" s="699">
        <f>(I14+J14+K14+L14+M14)*((IF(C14="A",'Aspectos PTC'!$G$7,IF(C14="B",'Aspectos PTC'!$I$7,IF(C14="c",'Aspectos PTC'!$K$7))))/COUNTA($I$9:$M$9))</f>
        <v>0</v>
      </c>
      <c r="O14" s="552"/>
      <c r="P14" s="484" t="b">
        <f>IF(C14="A",'Aspectos PTC'!$G$8,IF(C14="B",'Aspectos PTC'!$I$8,IF(C14="c",'Aspectos PTC'!$K$8)))</f>
        <v>0</v>
      </c>
      <c r="Q14" s="484">
        <f t="shared" si="0"/>
        <v>0</v>
      </c>
      <c r="R14" s="552"/>
      <c r="S14" s="469" t="b">
        <f>IF(C14="A",'Aspectos PTC'!$G$9,IF(C14="B",'Aspectos PTC'!$I$9,IF(C14="c",'Aspectos PTC'!$K$9)))</f>
        <v>0</v>
      </c>
      <c r="T14" s="469">
        <f t="shared" si="1"/>
        <v>0</v>
      </c>
      <c r="U14" s="537"/>
      <c r="V14" s="693" t="b">
        <f>IF(C14="A",'Aspectos PTC'!$G$10,IF(C14="B",'Aspectos PTC'!$I$10,IF(C14="c",'Aspectos PTC'!$K$10)))</f>
        <v>0</v>
      </c>
      <c r="W14" s="693">
        <f t="shared" si="11"/>
        <v>0</v>
      </c>
      <c r="X14" s="538"/>
      <c r="Y14" s="689" t="b">
        <f>IF(C14="A",'Aspectos PTC'!$G$11,IF(C14="B",'Aspectos PTC'!$I$11,IF(C14="c",'Aspectos PTC'!$K$11)))</f>
        <v>0</v>
      </c>
      <c r="Z14" s="689">
        <f t="shared" si="12"/>
        <v>0</v>
      </c>
      <c r="AA14" s="688">
        <f t="shared" si="2"/>
        <v>0</v>
      </c>
      <c r="AB14" s="553"/>
      <c r="AC14" s="679" t="b">
        <f>IF(C14="A",'Aspectos PTC'!$G$12,IF(C14="B",'Aspectos PTC'!$I$12,IF(C14="c",'Aspectos PTC'!$K$12)))</f>
        <v>0</v>
      </c>
      <c r="AD14" s="484">
        <f>(AB14*AC14)/5</f>
        <v>0</v>
      </c>
      <c r="AE14" s="552"/>
      <c r="AF14" s="679" t="b">
        <f>IF(C14="A",'Aspectos PTC'!$G$13,IF(C14="B",'Aspectos PTC'!$I$13,IF(C14="c",'Aspectos PTC'!$K$13)))</f>
        <v>0</v>
      </c>
      <c r="AG14" s="682">
        <f>(AE14*AF14)/5</f>
        <v>0</v>
      </c>
      <c r="AH14" s="683">
        <f t="shared" si="5"/>
        <v>0</v>
      </c>
      <c r="AI14" s="554"/>
      <c r="AJ14" s="673" t="b">
        <f>IF(C14="A",'Aspectos PTC'!$G$14,IF(C14="B",'Aspectos PTC'!$I$14,IF(C14="c",'Aspectos PTC'!$K$14)))</f>
        <v>0</v>
      </c>
      <c r="AK14" s="674">
        <f t="shared" si="13"/>
        <v>0</v>
      </c>
      <c r="AL14" s="675">
        <f t="shared" si="14"/>
        <v>0</v>
      </c>
      <c r="AM14" s="555"/>
      <c r="AN14" s="669">
        <f>IF(C14="A",'Aspectos PTC'!$G$15,0)</f>
        <v>0</v>
      </c>
      <c r="AO14" s="670">
        <f t="shared" si="6"/>
        <v>0</v>
      </c>
      <c r="AP14" s="438"/>
      <c r="AQ14" s="667" t="b">
        <f>IF(C14="A",'Aspectos PTC'!$G$16,IF(C14="B",'Aspectos PTC'!$I$16,IF(C14="C",'Aspectos PTC'!$K$16)))</f>
        <v>0</v>
      </c>
      <c r="AR14" s="667">
        <f t="shared" si="15"/>
        <v>0</v>
      </c>
      <c r="AS14" s="556"/>
      <c r="AT14" s="663" t="b">
        <f>IF(C14="A",'Aspectos PTC'!$G$17,IF(C14="B",'Aspectos PTC'!$I$17,IF(C14="c",'Aspectos PTC'!$K$17)))</f>
        <v>0</v>
      </c>
      <c r="AU14" s="664">
        <f t="shared" si="7"/>
        <v>0</v>
      </c>
      <c r="AV14" s="557"/>
      <c r="AW14" s="656" t="b">
        <f>IF(C14="A",'Aspectos PTC'!$G$18,IF(C14="B",'Aspectos PTC'!$I$18,IF(C14="c",'Aspectos PTC'!$K$18)))</f>
        <v>0</v>
      </c>
      <c r="AX14" s="659">
        <f t="shared" si="8"/>
        <v>0</v>
      </c>
      <c r="AY14" s="658">
        <f t="shared" si="16"/>
        <v>0</v>
      </c>
      <c r="AZ14" s="653">
        <f t="shared" si="9"/>
        <v>0</v>
      </c>
      <c r="BA14" s="558"/>
    </row>
    <row r="15" spans="1:53" ht="20.25" customHeight="1" x14ac:dyDescent="0.2">
      <c r="A15" s="546">
        <v>5</v>
      </c>
      <c r="B15" s="547"/>
      <c r="C15" s="530"/>
      <c r="D15" s="548"/>
      <c r="E15" s="702" t="b">
        <f>IF(C15="A",'Aspectos PTC'!$G$5,IF(C15="B",'Aspectos PTC'!$I$5,IF(C15="c",'Aspectos PTC'!$K$5)))</f>
        <v>0</v>
      </c>
      <c r="F15" s="549"/>
      <c r="G15" s="706" t="b">
        <f>IF(C15="A",'Aspectos PTC'!$G$6,IF(C15="B",'Aspectos PTC'!$I$6,IF(C15="c",'Aspectos PTC'!$K$6)))</f>
        <v>0</v>
      </c>
      <c r="H15" s="705">
        <f t="shared" si="10"/>
        <v>0</v>
      </c>
      <c r="I15" s="550"/>
      <c r="J15" s="551"/>
      <c r="K15" s="551"/>
      <c r="L15" s="551"/>
      <c r="M15" s="551"/>
      <c r="N15" s="699">
        <f>(I15+J15+K15+L15+M15)*((IF(C15="A",'Aspectos PTC'!$G$7,IF(C15="B",'Aspectos PTC'!$I$7,IF(C15="c",'Aspectos PTC'!$K$7))))/COUNTA($I$9:$M$9))</f>
        <v>0</v>
      </c>
      <c r="O15" s="552"/>
      <c r="P15" s="484" t="b">
        <f>IF(C15="A",'Aspectos PTC'!$G$8,IF(C15="B",'Aspectos PTC'!$I$8,IF(C15="c",'Aspectos PTC'!$K$8)))</f>
        <v>0</v>
      </c>
      <c r="Q15" s="484">
        <f t="shared" si="0"/>
        <v>0</v>
      </c>
      <c r="R15" s="552"/>
      <c r="S15" s="469" t="b">
        <f>IF(C15="A",'Aspectos PTC'!$G$9,IF(C15="B",'Aspectos PTC'!$I$9,IF(C15="c",'Aspectos PTC'!$K$9)))</f>
        <v>0</v>
      </c>
      <c r="T15" s="469">
        <f t="shared" si="1"/>
        <v>0</v>
      </c>
      <c r="U15" s="537"/>
      <c r="V15" s="693" t="b">
        <f>IF(C15="A",'Aspectos PTC'!$G$10,IF(C15="B",'Aspectos PTC'!$I$10,IF(C15="c",'Aspectos PTC'!$K$10)))</f>
        <v>0</v>
      </c>
      <c r="W15" s="693">
        <f t="shared" si="11"/>
        <v>0</v>
      </c>
      <c r="X15" s="538"/>
      <c r="Y15" s="689" t="b">
        <f>IF(C15="A",'Aspectos PTC'!$G$11,IF(C15="B",'Aspectos PTC'!$I$11,IF(C15="c",'Aspectos PTC'!$K$11)))</f>
        <v>0</v>
      </c>
      <c r="Z15" s="689">
        <f t="shared" si="12"/>
        <v>0</v>
      </c>
      <c r="AA15" s="688">
        <f t="shared" si="2"/>
        <v>0</v>
      </c>
      <c r="AB15" s="553"/>
      <c r="AC15" s="679" t="b">
        <f>IF(C15="A",'Aspectos PTC'!$G$12,IF(C15="B",'Aspectos PTC'!$I$12,IF(C15="c",'Aspectos PTC'!$K$12)))</f>
        <v>0</v>
      </c>
      <c r="AD15" s="484">
        <f t="shared" si="3"/>
        <v>0</v>
      </c>
      <c r="AE15" s="552"/>
      <c r="AF15" s="679" t="b">
        <f>IF(C15="A",'Aspectos PTC'!$G$13,IF(C15="B",'Aspectos PTC'!$I$13,IF(C15="c",'Aspectos PTC'!$K$13)))</f>
        <v>0</v>
      </c>
      <c r="AG15" s="682">
        <f t="shared" si="4"/>
        <v>0</v>
      </c>
      <c r="AH15" s="683">
        <f t="shared" si="5"/>
        <v>0</v>
      </c>
      <c r="AI15" s="554"/>
      <c r="AJ15" s="673" t="b">
        <f>IF(C15="A",'Aspectos PTC'!$G$14,IF(C15="B",'Aspectos PTC'!$I$14,IF(C15="c",'Aspectos PTC'!$K$14)))</f>
        <v>0</v>
      </c>
      <c r="AK15" s="674">
        <f t="shared" si="13"/>
        <v>0</v>
      </c>
      <c r="AL15" s="675">
        <f t="shared" si="14"/>
        <v>0</v>
      </c>
      <c r="AM15" s="555"/>
      <c r="AN15" s="669">
        <f>IF(C15="A",'Aspectos PTC'!$G$15,0)</f>
        <v>0</v>
      </c>
      <c r="AO15" s="670">
        <f t="shared" si="6"/>
        <v>0</v>
      </c>
      <c r="AP15" s="438"/>
      <c r="AQ15" s="667" t="b">
        <f>IF(C15="A",'Aspectos PTC'!$G$16,IF(C15="B",'Aspectos PTC'!$I$16,IF(C15="C",'Aspectos PTC'!$K$16)))</f>
        <v>0</v>
      </c>
      <c r="AR15" s="667">
        <f t="shared" si="15"/>
        <v>0</v>
      </c>
      <c r="AS15" s="556"/>
      <c r="AT15" s="663" t="b">
        <f>IF(C15="A",'Aspectos PTC'!$G$17,IF(C15="B",'Aspectos PTC'!$I$17,IF(C15="c",'Aspectos PTC'!$K$17)))</f>
        <v>0</v>
      </c>
      <c r="AU15" s="664">
        <f t="shared" si="7"/>
        <v>0</v>
      </c>
      <c r="AV15" s="557"/>
      <c r="AW15" s="656" t="b">
        <f>IF(C15="A",'Aspectos PTC'!$G$18,IF(C15="B",'Aspectos PTC'!$I$18,IF(C15="c",'Aspectos PTC'!$K$18)))</f>
        <v>0</v>
      </c>
      <c r="AX15" s="659">
        <f t="shared" si="8"/>
        <v>0</v>
      </c>
      <c r="AY15" s="658">
        <f t="shared" si="16"/>
        <v>0</v>
      </c>
      <c r="AZ15" s="653">
        <f t="shared" si="9"/>
        <v>0</v>
      </c>
      <c r="BA15" s="558"/>
    </row>
    <row r="16" spans="1:53" ht="20.25" customHeight="1" x14ac:dyDescent="0.2">
      <c r="A16" s="546">
        <v>6</v>
      </c>
      <c r="B16" s="547"/>
      <c r="C16" s="530"/>
      <c r="D16" s="548"/>
      <c r="E16" s="702" t="b">
        <f>IF(C16="A",'Aspectos PTC'!$G$5,IF(C16="B",'Aspectos PTC'!$I$5,IF(C16="c",'Aspectos PTC'!$K$5)))</f>
        <v>0</v>
      </c>
      <c r="F16" s="549"/>
      <c r="G16" s="706" t="b">
        <f>IF(C16="A",'Aspectos PTC'!$G$6,IF(C16="B",'Aspectos PTC'!$I$6,IF(C16="c",'Aspectos PTC'!$K$6)))</f>
        <v>0</v>
      </c>
      <c r="H16" s="705">
        <f t="shared" si="10"/>
        <v>0</v>
      </c>
      <c r="I16" s="550"/>
      <c r="J16" s="551"/>
      <c r="K16" s="551"/>
      <c r="L16" s="551"/>
      <c r="M16" s="551"/>
      <c r="N16" s="699">
        <f>(I16+J16+K16+L16+M16)*((IF(C16="A",'Aspectos PTC'!$G$7,IF(C16="B",'Aspectos PTC'!$I$7,IF(C16="c",'Aspectos PTC'!$K$7))))/COUNTA($I$9:$M$9))</f>
        <v>0</v>
      </c>
      <c r="O16" s="552"/>
      <c r="P16" s="484" t="b">
        <f>IF(C16="A",'Aspectos PTC'!$G$8,IF(C16="B",'Aspectos PTC'!$I$8,IF(C16="c",'Aspectos PTC'!$K$8)))</f>
        <v>0</v>
      </c>
      <c r="Q16" s="484">
        <f t="shared" si="0"/>
        <v>0</v>
      </c>
      <c r="R16" s="552"/>
      <c r="S16" s="469" t="b">
        <f>IF(C16="A",'Aspectos PTC'!$G$9,IF(C16="B",'Aspectos PTC'!$I$9,IF(C16="c",'Aspectos PTC'!$K$9)))</f>
        <v>0</v>
      </c>
      <c r="T16" s="469">
        <f t="shared" si="1"/>
        <v>0</v>
      </c>
      <c r="U16" s="537"/>
      <c r="V16" s="693" t="b">
        <f>IF(C16="A",'Aspectos PTC'!$G$10,IF(C16="B",'Aspectos PTC'!$I$10,IF(C16="c",'Aspectos PTC'!$K$10)))</f>
        <v>0</v>
      </c>
      <c r="W16" s="693">
        <f t="shared" si="11"/>
        <v>0</v>
      </c>
      <c r="X16" s="538"/>
      <c r="Y16" s="689" t="b">
        <f>IF(C16="A",'Aspectos PTC'!$G$11,IF(C16="B",'Aspectos PTC'!$I$11,IF(C16="c",'Aspectos PTC'!$K$11)))</f>
        <v>0</v>
      </c>
      <c r="Z16" s="689">
        <f t="shared" si="12"/>
        <v>0</v>
      </c>
      <c r="AA16" s="688">
        <f t="shared" si="2"/>
        <v>0</v>
      </c>
      <c r="AB16" s="553"/>
      <c r="AC16" s="679" t="b">
        <f>IF(C16="A",'Aspectos PTC'!$G$12,IF(C16="B",'Aspectos PTC'!$I$12,IF(C16="c",'Aspectos PTC'!$K$12)))</f>
        <v>0</v>
      </c>
      <c r="AD16" s="484">
        <f t="shared" si="3"/>
        <v>0</v>
      </c>
      <c r="AE16" s="552"/>
      <c r="AF16" s="679" t="b">
        <f>IF(C16="A",'Aspectos PTC'!$G$13,IF(C16="B",'Aspectos PTC'!$I$13,IF(C16="c",'Aspectos PTC'!$K$13)))</f>
        <v>0</v>
      </c>
      <c r="AG16" s="682">
        <f t="shared" si="4"/>
        <v>0</v>
      </c>
      <c r="AH16" s="683">
        <f t="shared" si="5"/>
        <v>0</v>
      </c>
      <c r="AI16" s="554"/>
      <c r="AJ16" s="673" t="b">
        <f>IF(C16="A",'Aspectos PTC'!$G$14,IF(C16="B",'Aspectos PTC'!$I$14,IF(C16="c",'Aspectos PTC'!$K$14)))</f>
        <v>0</v>
      </c>
      <c r="AK16" s="674">
        <f t="shared" si="13"/>
        <v>0</v>
      </c>
      <c r="AL16" s="675">
        <f t="shared" si="14"/>
        <v>0</v>
      </c>
      <c r="AM16" s="555"/>
      <c r="AN16" s="669">
        <f>IF(C16="A",'Aspectos PTC'!$G$15,0)</f>
        <v>0</v>
      </c>
      <c r="AO16" s="670">
        <f t="shared" si="6"/>
        <v>0</v>
      </c>
      <c r="AP16" s="438"/>
      <c r="AQ16" s="667" t="b">
        <f>IF(C16="A",'Aspectos PTC'!$G$16,IF(C16="B",'Aspectos PTC'!$I$16,IF(C16="C",'Aspectos PTC'!$K$16)))</f>
        <v>0</v>
      </c>
      <c r="AR16" s="667">
        <f t="shared" si="15"/>
        <v>0</v>
      </c>
      <c r="AS16" s="556"/>
      <c r="AT16" s="663" t="b">
        <f>IF(C16="A",'Aspectos PTC'!$G$17,IF(C16="B",'Aspectos PTC'!$I$17,IF(C16="c",'Aspectos PTC'!$K$17)))</f>
        <v>0</v>
      </c>
      <c r="AU16" s="664">
        <f t="shared" si="7"/>
        <v>0</v>
      </c>
      <c r="AV16" s="557"/>
      <c r="AW16" s="656" t="b">
        <f>IF(C16="A",'Aspectos PTC'!$G$18,IF(C16="B",'Aspectos PTC'!$I$18,IF(C16="c",'Aspectos PTC'!$K$18)))</f>
        <v>0</v>
      </c>
      <c r="AX16" s="659">
        <f t="shared" si="8"/>
        <v>0</v>
      </c>
      <c r="AY16" s="658">
        <f t="shared" si="16"/>
        <v>0</v>
      </c>
      <c r="AZ16" s="653">
        <f t="shared" si="9"/>
        <v>0</v>
      </c>
      <c r="BA16" s="558"/>
    </row>
    <row r="17" spans="1:53" ht="20.25" customHeight="1" x14ac:dyDescent="0.2">
      <c r="A17" s="546">
        <v>7</v>
      </c>
      <c r="B17" s="547"/>
      <c r="C17" s="530"/>
      <c r="D17" s="548"/>
      <c r="E17" s="702" t="b">
        <f>IF(C17="A",'Aspectos PTC'!$G$5,IF(C17="B",'Aspectos PTC'!$I$5,IF(C17="c",'Aspectos PTC'!$K$5)))</f>
        <v>0</v>
      </c>
      <c r="F17" s="549"/>
      <c r="G17" s="706" t="b">
        <f>IF(C17="A",'Aspectos PTC'!$G$6,IF(C17="B",'Aspectos PTC'!$I$6,IF(C17="c",'Aspectos PTC'!$K$6)))</f>
        <v>0</v>
      </c>
      <c r="H17" s="705">
        <f t="shared" si="10"/>
        <v>0</v>
      </c>
      <c r="I17" s="559"/>
      <c r="J17" s="551"/>
      <c r="K17" s="551"/>
      <c r="L17" s="551"/>
      <c r="M17" s="551"/>
      <c r="N17" s="699">
        <f>(I17+J17+K17+L17+M17)*((IF(C17="A",'Aspectos PTC'!$G$7,IF(C17="B",'Aspectos PTC'!$I$7,IF(C17="c",'Aspectos PTC'!$K$7))))/COUNTA($I$9:$M$9))</f>
        <v>0</v>
      </c>
      <c r="O17" s="552"/>
      <c r="P17" s="484" t="b">
        <f>IF(C17="A",'Aspectos PTC'!$G$8,IF(C17="B",'Aspectos PTC'!$I$8,IF(C17="c",'Aspectos PTC'!$K$8)))</f>
        <v>0</v>
      </c>
      <c r="Q17" s="484">
        <f t="shared" si="0"/>
        <v>0</v>
      </c>
      <c r="R17" s="552"/>
      <c r="S17" s="469" t="b">
        <f>IF(C17="A",'Aspectos PTC'!$G$9,IF(C17="B",'Aspectos PTC'!$I$9,IF(C17="c",'Aspectos PTC'!$K$9)))</f>
        <v>0</v>
      </c>
      <c r="T17" s="469">
        <f t="shared" si="1"/>
        <v>0</v>
      </c>
      <c r="U17" s="537"/>
      <c r="V17" s="693" t="b">
        <f>IF(C17="A",'Aspectos PTC'!$G$10,IF(C17="B",'Aspectos PTC'!$I$10,IF(C17="c",'Aspectos PTC'!$K$10)))</f>
        <v>0</v>
      </c>
      <c r="W17" s="693">
        <f t="shared" si="11"/>
        <v>0</v>
      </c>
      <c r="X17" s="538"/>
      <c r="Y17" s="689" t="b">
        <f>IF(C17="A",'Aspectos PTC'!$G$11,IF(C17="B",'Aspectos PTC'!$I$11,IF(C17="c",'Aspectos PTC'!$K$11)))</f>
        <v>0</v>
      </c>
      <c r="Z17" s="689">
        <f t="shared" si="12"/>
        <v>0</v>
      </c>
      <c r="AA17" s="688">
        <f t="shared" si="2"/>
        <v>0</v>
      </c>
      <c r="AB17" s="553"/>
      <c r="AC17" s="679" t="b">
        <f>IF(C17="A",'Aspectos PTC'!$G$12,IF(C17="B",'Aspectos PTC'!$I$12,IF(C17="c",'Aspectos PTC'!$K$12)))</f>
        <v>0</v>
      </c>
      <c r="AD17" s="484">
        <f t="shared" si="3"/>
        <v>0</v>
      </c>
      <c r="AE17" s="552"/>
      <c r="AF17" s="679" t="b">
        <f>IF(C17="A",'Aspectos PTC'!$G$13,IF(C17="B",'Aspectos PTC'!$I$13,IF(C17="c",'Aspectos PTC'!$K$13)))</f>
        <v>0</v>
      </c>
      <c r="AG17" s="682">
        <f t="shared" si="4"/>
        <v>0</v>
      </c>
      <c r="AH17" s="683">
        <f t="shared" si="5"/>
        <v>0</v>
      </c>
      <c r="AI17" s="554"/>
      <c r="AJ17" s="673" t="b">
        <f>IF(C17="A",'Aspectos PTC'!$G$14,IF(C17="B",'Aspectos PTC'!$I$14,IF(C17="c",'Aspectos PTC'!$K$14)))</f>
        <v>0</v>
      </c>
      <c r="AK17" s="674">
        <f t="shared" si="13"/>
        <v>0</v>
      </c>
      <c r="AL17" s="675">
        <f t="shared" si="14"/>
        <v>0</v>
      </c>
      <c r="AM17" s="555"/>
      <c r="AN17" s="669">
        <f>IF(C17="A",'Aspectos PTC'!$G$15,0)</f>
        <v>0</v>
      </c>
      <c r="AO17" s="670">
        <f t="shared" si="6"/>
        <v>0</v>
      </c>
      <c r="AP17" s="438"/>
      <c r="AQ17" s="667" t="b">
        <f>IF(C17="A",'Aspectos PTC'!$G$16,IF(C17="B",'Aspectos PTC'!$I$16,IF(C17="C",'Aspectos PTC'!$K$16)))</f>
        <v>0</v>
      </c>
      <c r="AR17" s="667">
        <f t="shared" si="15"/>
        <v>0</v>
      </c>
      <c r="AS17" s="556"/>
      <c r="AT17" s="663" t="b">
        <f>IF(C17="A",'Aspectos PTC'!$G$17,IF(C17="B",'Aspectos PTC'!$I$17,IF(C17="c",'Aspectos PTC'!$K$17)))</f>
        <v>0</v>
      </c>
      <c r="AU17" s="664">
        <f t="shared" si="7"/>
        <v>0</v>
      </c>
      <c r="AV17" s="557"/>
      <c r="AW17" s="656" t="b">
        <f>IF(C17="A",'Aspectos PTC'!$G$18,IF(C17="B",'Aspectos PTC'!$I$18,IF(C17="c",'Aspectos PTC'!$K$18)))</f>
        <v>0</v>
      </c>
      <c r="AX17" s="659">
        <f t="shared" si="8"/>
        <v>0</v>
      </c>
      <c r="AY17" s="658">
        <f t="shared" si="16"/>
        <v>0</v>
      </c>
      <c r="AZ17" s="653">
        <f t="shared" si="9"/>
        <v>0</v>
      </c>
      <c r="BA17" s="560"/>
    </row>
    <row r="18" spans="1:53" ht="20.25" customHeight="1" x14ac:dyDescent="0.2">
      <c r="A18" s="546">
        <v>8</v>
      </c>
      <c r="B18" s="547"/>
      <c r="C18" s="530"/>
      <c r="D18" s="548"/>
      <c r="E18" s="702" t="b">
        <f>IF(C18="A",'Aspectos PTC'!$G$5,IF(C18="B",'Aspectos PTC'!$I$5,IF(C18="c",'Aspectos PTC'!$K$5)))</f>
        <v>0</v>
      </c>
      <c r="F18" s="549"/>
      <c r="G18" s="706" t="b">
        <f>IF(C18="A",'Aspectos PTC'!$G$6,IF(C18="B",'Aspectos PTC'!$I$6,IF(C18="c",'Aspectos PTC'!$K$6)))</f>
        <v>0</v>
      </c>
      <c r="H18" s="705">
        <f t="shared" si="10"/>
        <v>0</v>
      </c>
      <c r="I18" s="559"/>
      <c r="J18" s="551"/>
      <c r="K18" s="551"/>
      <c r="L18" s="551"/>
      <c r="M18" s="551"/>
      <c r="N18" s="699">
        <f>(I18+J18+K18+L18+M18)*((IF(C18="A",'Aspectos PTC'!$G$7,IF(C18="B",'Aspectos PTC'!$I$7,IF(C18="c",'Aspectos PTC'!$K$7))))/COUNTA($I$9:$M$9))</f>
        <v>0</v>
      </c>
      <c r="O18" s="552"/>
      <c r="P18" s="484" t="b">
        <f>IF(C18="A",'Aspectos PTC'!$G$8,IF(C18="B",'Aspectos PTC'!$I$8,IF(C18="c",'Aspectos PTC'!$K$8)))</f>
        <v>0</v>
      </c>
      <c r="Q18" s="484">
        <f t="shared" si="0"/>
        <v>0</v>
      </c>
      <c r="R18" s="552"/>
      <c r="S18" s="469" t="b">
        <f>IF(C18="A",'Aspectos PTC'!$G$9,IF(C18="B",'Aspectos PTC'!$I$9,IF(C18="c",'Aspectos PTC'!$K$9)))</f>
        <v>0</v>
      </c>
      <c r="T18" s="469">
        <f t="shared" si="1"/>
        <v>0</v>
      </c>
      <c r="U18" s="537"/>
      <c r="V18" s="693" t="b">
        <f>IF(C18="A",'Aspectos PTC'!$G$10,IF(C18="B",'Aspectos PTC'!$I$10,IF(C18="c",'Aspectos PTC'!$K$10)))</f>
        <v>0</v>
      </c>
      <c r="W18" s="693">
        <f t="shared" si="11"/>
        <v>0</v>
      </c>
      <c r="X18" s="538"/>
      <c r="Y18" s="689" t="b">
        <f>IF(C18="A",'Aspectos PTC'!$G$11,IF(C18="B",'Aspectos PTC'!$I$11,IF(C18="c",'Aspectos PTC'!$K$11)))</f>
        <v>0</v>
      </c>
      <c r="Z18" s="689">
        <f t="shared" si="12"/>
        <v>0</v>
      </c>
      <c r="AA18" s="688">
        <f t="shared" si="2"/>
        <v>0</v>
      </c>
      <c r="AB18" s="553"/>
      <c r="AC18" s="679" t="b">
        <f>IF(C18="A",'Aspectos PTC'!$G$12,IF(C18="B",'Aspectos PTC'!$I$12,IF(C18="c",'Aspectos PTC'!$K$12)))</f>
        <v>0</v>
      </c>
      <c r="AD18" s="484">
        <f t="shared" si="3"/>
        <v>0</v>
      </c>
      <c r="AE18" s="552"/>
      <c r="AF18" s="679" t="b">
        <f>IF(C18="A",'Aspectos PTC'!$G$13,IF(C18="B",'Aspectos PTC'!$I$13,IF(C18="c",'Aspectos PTC'!$K$13)))</f>
        <v>0</v>
      </c>
      <c r="AG18" s="682">
        <f t="shared" si="4"/>
        <v>0</v>
      </c>
      <c r="AH18" s="683">
        <f t="shared" si="5"/>
        <v>0</v>
      </c>
      <c r="AI18" s="554"/>
      <c r="AJ18" s="673" t="b">
        <f>IF(C18="A",'Aspectos PTC'!$G$14,IF(C18="B",'Aspectos PTC'!$I$14,IF(C18="c",'Aspectos PTC'!$K$14)))</f>
        <v>0</v>
      </c>
      <c r="AK18" s="674">
        <f t="shared" si="13"/>
        <v>0</v>
      </c>
      <c r="AL18" s="675">
        <f t="shared" si="14"/>
        <v>0</v>
      </c>
      <c r="AM18" s="555"/>
      <c r="AN18" s="669">
        <f>IF(C18="A",'Aspectos PTC'!$G$15,0)</f>
        <v>0</v>
      </c>
      <c r="AO18" s="670">
        <f t="shared" si="6"/>
        <v>0</v>
      </c>
      <c r="AP18" s="438"/>
      <c r="AQ18" s="667" t="b">
        <f>IF(C18="A",'Aspectos PTC'!$G$16,IF(C18="B",'Aspectos PTC'!$I$16,IF(C18="C",'Aspectos PTC'!$K$16)))</f>
        <v>0</v>
      </c>
      <c r="AR18" s="667">
        <f t="shared" si="15"/>
        <v>0</v>
      </c>
      <c r="AS18" s="556"/>
      <c r="AT18" s="663" t="b">
        <f>IF(C18="A",'Aspectos PTC'!$G$17,IF(C18="B",'Aspectos PTC'!$I$17,IF(C18="c",'Aspectos PTC'!$K$17)))</f>
        <v>0</v>
      </c>
      <c r="AU18" s="664">
        <f t="shared" si="7"/>
        <v>0</v>
      </c>
      <c r="AV18" s="557"/>
      <c r="AW18" s="656" t="b">
        <f>IF(C18="A",'Aspectos PTC'!$G$18,IF(C18="B",'Aspectos PTC'!$I$18,IF(C18="c",'Aspectos PTC'!$K$18)))</f>
        <v>0</v>
      </c>
      <c r="AX18" s="659">
        <f t="shared" si="8"/>
        <v>0</v>
      </c>
      <c r="AY18" s="658">
        <f t="shared" si="16"/>
        <v>0</v>
      </c>
      <c r="AZ18" s="653">
        <f t="shared" si="9"/>
        <v>0</v>
      </c>
      <c r="BA18" s="558"/>
    </row>
    <row r="19" spans="1:53" ht="20.25" customHeight="1" x14ac:dyDescent="0.2">
      <c r="A19" s="546">
        <v>9</v>
      </c>
      <c r="B19" s="547"/>
      <c r="C19" s="530"/>
      <c r="D19" s="548"/>
      <c r="E19" s="702" t="b">
        <f>IF(C19="A",'Aspectos PTC'!$G$5,IF(C19="B",'Aspectos PTC'!$I$5,IF(C19="c",'Aspectos PTC'!$K$5)))</f>
        <v>0</v>
      </c>
      <c r="F19" s="549"/>
      <c r="G19" s="706" t="b">
        <f>IF(C19="A",'Aspectos PTC'!$G$6,IF(C19="B",'Aspectos PTC'!$I$6,IF(C19="c",'Aspectos PTC'!$K$6)))</f>
        <v>0</v>
      </c>
      <c r="H19" s="705">
        <f t="shared" si="10"/>
        <v>0</v>
      </c>
      <c r="I19" s="559"/>
      <c r="J19" s="551"/>
      <c r="K19" s="551"/>
      <c r="L19" s="551"/>
      <c r="M19" s="551"/>
      <c r="N19" s="699">
        <f>(I19+J19+K19+L19+M19)*((IF(C19="A",'Aspectos PTC'!$G$7,IF(C19="B",'Aspectos PTC'!$I$7,IF(C19="c",'Aspectos PTC'!$K$7))))/COUNTA($I$9:$M$9))</f>
        <v>0</v>
      </c>
      <c r="O19" s="552"/>
      <c r="P19" s="484" t="b">
        <f>IF(C19="A",'Aspectos PTC'!$G$8,IF(C19="B",'Aspectos PTC'!$I$8,IF(C19="c",'Aspectos PTC'!$K$8)))</f>
        <v>0</v>
      </c>
      <c r="Q19" s="484">
        <f t="shared" si="0"/>
        <v>0</v>
      </c>
      <c r="R19" s="552"/>
      <c r="S19" s="469" t="b">
        <f>IF(C19="A",'Aspectos PTC'!$G$9,IF(C19="B",'Aspectos PTC'!$I$9,IF(C19="c",'Aspectos PTC'!$K$9)))</f>
        <v>0</v>
      </c>
      <c r="T19" s="469">
        <f t="shared" si="1"/>
        <v>0</v>
      </c>
      <c r="U19" s="537"/>
      <c r="V19" s="693" t="b">
        <f>IF(C19="A",'Aspectos PTC'!$G$10,IF(C19="B",'Aspectos PTC'!$I$10,IF(C19="c",'Aspectos PTC'!$K$10)))</f>
        <v>0</v>
      </c>
      <c r="W19" s="693">
        <f t="shared" si="11"/>
        <v>0</v>
      </c>
      <c r="X19" s="538"/>
      <c r="Y19" s="689" t="b">
        <f>IF(C19="A",'Aspectos PTC'!$G$11,IF(C19="B",'Aspectos PTC'!$I$11,IF(C19="c",'Aspectos PTC'!$K$11)))</f>
        <v>0</v>
      </c>
      <c r="Z19" s="689">
        <f t="shared" si="12"/>
        <v>0</v>
      </c>
      <c r="AA19" s="688">
        <f t="shared" si="2"/>
        <v>0</v>
      </c>
      <c r="AB19" s="553"/>
      <c r="AC19" s="679" t="b">
        <f>IF(C19="A",'Aspectos PTC'!$G$12,IF(C19="B",'Aspectos PTC'!$I$12,IF(C19="c",'Aspectos PTC'!$K$12)))</f>
        <v>0</v>
      </c>
      <c r="AD19" s="484">
        <f t="shared" si="3"/>
        <v>0</v>
      </c>
      <c r="AE19" s="552"/>
      <c r="AF19" s="679" t="b">
        <f>IF(C19="A",'Aspectos PTC'!$G$13,IF(C19="B",'Aspectos PTC'!$I$13,IF(C19="c",'Aspectos PTC'!$K$13)))</f>
        <v>0</v>
      </c>
      <c r="AG19" s="682">
        <f t="shared" si="4"/>
        <v>0</v>
      </c>
      <c r="AH19" s="683">
        <f t="shared" si="5"/>
        <v>0</v>
      </c>
      <c r="AI19" s="554"/>
      <c r="AJ19" s="673" t="b">
        <f>IF(C19="A",'Aspectos PTC'!$G$14,IF(C19="B",'Aspectos PTC'!$I$14,IF(C19="c",'Aspectos PTC'!$K$14)))</f>
        <v>0</v>
      </c>
      <c r="AK19" s="674">
        <f t="shared" si="13"/>
        <v>0</v>
      </c>
      <c r="AL19" s="675">
        <f t="shared" si="14"/>
        <v>0</v>
      </c>
      <c r="AM19" s="555"/>
      <c r="AN19" s="669">
        <f>IF(C19="A",'Aspectos PTC'!$G$15,0)</f>
        <v>0</v>
      </c>
      <c r="AO19" s="670">
        <f t="shared" si="6"/>
        <v>0</v>
      </c>
      <c r="AP19" s="438"/>
      <c r="AQ19" s="667" t="b">
        <f>IF(C19="A",'Aspectos PTC'!$G$16,IF(C19="B",'Aspectos PTC'!$I$16,IF(C19="C",'Aspectos PTC'!$K$16)))</f>
        <v>0</v>
      </c>
      <c r="AR19" s="667">
        <f t="shared" si="15"/>
        <v>0</v>
      </c>
      <c r="AS19" s="556"/>
      <c r="AT19" s="663" t="b">
        <f>IF(C19="A",'Aspectos PTC'!$G$17,IF(C19="B",'Aspectos PTC'!$I$17,IF(C19="c",'Aspectos PTC'!$K$17)))</f>
        <v>0</v>
      </c>
      <c r="AU19" s="664">
        <f t="shared" si="7"/>
        <v>0</v>
      </c>
      <c r="AV19" s="557"/>
      <c r="AW19" s="656" t="b">
        <f>IF(C19="A",'Aspectos PTC'!$G$18,IF(C19="B",'Aspectos PTC'!$I$18,IF(C19="c",'Aspectos PTC'!$K$18)))</f>
        <v>0</v>
      </c>
      <c r="AX19" s="659">
        <f t="shared" si="8"/>
        <v>0</v>
      </c>
      <c r="AY19" s="658">
        <f t="shared" si="16"/>
        <v>0</v>
      </c>
      <c r="AZ19" s="653">
        <f t="shared" si="9"/>
        <v>0</v>
      </c>
      <c r="BA19" s="558"/>
    </row>
    <row r="20" spans="1:53" ht="20.25" customHeight="1" x14ac:dyDescent="0.2">
      <c r="A20" s="546">
        <v>10</v>
      </c>
      <c r="B20" s="547"/>
      <c r="C20" s="530"/>
      <c r="D20" s="548"/>
      <c r="E20" s="702" t="b">
        <f>IF(C20="A",'Aspectos PTC'!$G$5,IF(C20="B",'Aspectos PTC'!$I$5,IF(C20="c",'Aspectos PTC'!$K$5)))</f>
        <v>0</v>
      </c>
      <c r="F20" s="549"/>
      <c r="G20" s="706" t="b">
        <f>IF(C20="A",'Aspectos PTC'!$G$6,IF(C20="B",'Aspectos PTC'!$I$6,IF(C20="c",'Aspectos PTC'!$K$6)))</f>
        <v>0</v>
      </c>
      <c r="H20" s="705">
        <f t="shared" ref="H20:H25" si="17">(D20*E20)/10+(F20*G20)/10</f>
        <v>0</v>
      </c>
      <c r="I20" s="559"/>
      <c r="J20" s="551"/>
      <c r="K20" s="551"/>
      <c r="L20" s="551"/>
      <c r="M20" s="551"/>
      <c r="N20" s="699">
        <f>(I20+J20+K20+L20+M20)*((IF(C20="A",'Aspectos PTC'!$G$7,IF(C20="B",'Aspectos PTC'!$I$7,IF(C20="c",'Aspectos PTC'!$K$7))))/COUNTA($I$9:$M$9))</f>
        <v>0</v>
      </c>
      <c r="O20" s="552"/>
      <c r="P20" s="484" t="b">
        <f>IF(C20="A",'Aspectos PTC'!$G$8,IF(C20="B",'Aspectos PTC'!$I$8,IF(C20="c",'Aspectos PTC'!$K$8)))</f>
        <v>0</v>
      </c>
      <c r="Q20" s="484">
        <f t="shared" ref="Q20:Q25" si="18">(O20*P20)/10</f>
        <v>0</v>
      </c>
      <c r="R20" s="552"/>
      <c r="S20" s="469" t="b">
        <f>IF(C20="A",'Aspectos PTC'!$G$9,IF(C20="B",'Aspectos PTC'!$I$9,IF(C20="c",'Aspectos PTC'!$K$9)))</f>
        <v>0</v>
      </c>
      <c r="T20" s="469">
        <f t="shared" ref="T20:T25" si="19">(R20*S20)/10</f>
        <v>0</v>
      </c>
      <c r="U20" s="537"/>
      <c r="V20" s="693" t="b">
        <f>IF(C20="A",'Aspectos PTC'!$G$10,IF(C20="B",'Aspectos PTC'!$I$10,IF(C20="c",'Aspectos PTC'!$K$10)))</f>
        <v>0</v>
      </c>
      <c r="W20" s="693">
        <f t="shared" ref="W20:W25" si="20">(V20*U20)/10</f>
        <v>0</v>
      </c>
      <c r="X20" s="538"/>
      <c r="Y20" s="689" t="b">
        <f>IF(C20="A",'Aspectos PTC'!$G$11,IF(C20="B",'Aspectos PTC'!$I$11,IF(C20="c",'Aspectos PTC'!$K$11)))</f>
        <v>0</v>
      </c>
      <c r="Z20" s="689">
        <f t="shared" ref="Z20:Z25" si="21">(X20*Y20)/10</f>
        <v>0</v>
      </c>
      <c r="AA20" s="688">
        <f t="shared" ref="AA20:AA25" si="22">N20+Q20+T20+W20+Z20</f>
        <v>0</v>
      </c>
      <c r="AB20" s="553"/>
      <c r="AC20" s="679" t="b">
        <f>IF(C20="A",'Aspectos PTC'!$G$12,IF(C20="B",'Aspectos PTC'!$I$12,IF(C20="c",'Aspectos PTC'!$K$12)))</f>
        <v>0</v>
      </c>
      <c r="AD20" s="484">
        <f t="shared" ref="AD20:AD25" si="23">(AB20*AC20)/5</f>
        <v>0</v>
      </c>
      <c r="AE20" s="552"/>
      <c r="AF20" s="679" t="b">
        <f>IF(C20="A",'Aspectos PTC'!$G$13,IF(C20="B",'Aspectos PTC'!$I$13,IF(C20="c",'Aspectos PTC'!$K$13)))</f>
        <v>0</v>
      </c>
      <c r="AG20" s="682">
        <f t="shared" ref="AG20:AG25" si="24">(AE20*AF20)/5</f>
        <v>0</v>
      </c>
      <c r="AH20" s="683">
        <f t="shared" ref="AH20:AH25" si="25">AG20+AD20</f>
        <v>0</v>
      </c>
      <c r="AI20" s="554"/>
      <c r="AJ20" s="673" t="b">
        <f>IF(C20="A",'Aspectos PTC'!$G$14,IF(C20="B",'Aspectos PTC'!$I$14,IF(C20="c",'Aspectos PTC'!$K$14)))</f>
        <v>0</v>
      </c>
      <c r="AK20" s="674">
        <f t="shared" ref="AK20:AK25" si="26">(AI20*AJ20)/10</f>
        <v>0</v>
      </c>
      <c r="AL20" s="675">
        <f t="shared" ref="AL20:AL25" si="27">AK20</f>
        <v>0</v>
      </c>
      <c r="AM20" s="555"/>
      <c r="AN20" s="669">
        <f>IF(C20="A",'Aspectos PTC'!$G$15,0)</f>
        <v>0</v>
      </c>
      <c r="AO20" s="670">
        <f t="shared" ref="AO20:AO25" si="28">(AM20*AN20)/1</f>
        <v>0</v>
      </c>
      <c r="AP20" s="438"/>
      <c r="AQ20" s="667" t="b">
        <f>IF(C20="A",'Aspectos PTC'!$G$16,IF(C20="B",'Aspectos PTC'!$I$16,IF(C20="C",'Aspectos PTC'!$K$16)))</f>
        <v>0</v>
      </c>
      <c r="AR20" s="667">
        <f t="shared" ref="AR20:AR25" si="29">(AQ20*AP20)/10</f>
        <v>0</v>
      </c>
      <c r="AS20" s="556"/>
      <c r="AT20" s="663" t="b">
        <f>IF(C20="A",'Aspectos PTC'!$G$17,IF(C20="B",'Aspectos PTC'!$I$17,IF(C20="c",'Aspectos PTC'!$K$17)))</f>
        <v>0</v>
      </c>
      <c r="AU20" s="664">
        <f t="shared" ref="AU20:AU25" si="30">(AS20*AT20)</f>
        <v>0</v>
      </c>
      <c r="AV20" s="557"/>
      <c r="AW20" s="656" t="b">
        <f>IF(C20="A",'Aspectos PTC'!$G$18,IF(C20="B",'Aspectos PTC'!$I$18,IF(C20="c",'Aspectos PTC'!$K$18)))</f>
        <v>0</v>
      </c>
      <c r="AX20" s="659">
        <f t="shared" ref="AX20:AX25" si="31">AV20*AW20</f>
        <v>0</v>
      </c>
      <c r="AY20" s="658">
        <f t="shared" ref="AY20:AY25" si="32">AO20+AR20+AU20+AX20</f>
        <v>0</v>
      </c>
      <c r="AZ20" s="653">
        <f t="shared" ref="AZ20:AZ25" si="33">(H20+AH20+AA20+AL20+AY20)</f>
        <v>0</v>
      </c>
      <c r="BA20" s="558"/>
    </row>
    <row r="21" spans="1:53" ht="20.25" customHeight="1" x14ac:dyDescent="0.2">
      <c r="A21" s="546">
        <v>11</v>
      </c>
      <c r="B21" s="547"/>
      <c r="C21" s="530"/>
      <c r="D21" s="548"/>
      <c r="E21" s="702" t="b">
        <f>IF(C21="A",'Aspectos PTC'!$G$5,IF(C21="B",'Aspectos PTC'!$I$5,IF(C21="c",'Aspectos PTC'!$K$5)))</f>
        <v>0</v>
      </c>
      <c r="F21" s="549"/>
      <c r="G21" s="706" t="b">
        <f>IF(C21="A",'Aspectos PTC'!$G$6,IF(C21="B",'Aspectos PTC'!$I$6,IF(C21="c",'Aspectos PTC'!$K$6)))</f>
        <v>0</v>
      </c>
      <c r="H21" s="705">
        <f t="shared" si="17"/>
        <v>0</v>
      </c>
      <c r="I21" s="559"/>
      <c r="J21" s="551"/>
      <c r="K21" s="551"/>
      <c r="L21" s="551"/>
      <c r="M21" s="551"/>
      <c r="N21" s="699">
        <f>(I21+J21+K21+L21+M21)*((IF(C21="A",'Aspectos PTC'!$G$7,IF(C21="B",'Aspectos PTC'!$I$7,IF(C21="c",'Aspectos PTC'!$K$7))))/COUNTA($I$9:$M$9))</f>
        <v>0</v>
      </c>
      <c r="O21" s="552"/>
      <c r="P21" s="484" t="b">
        <f>IF(C21="A",'Aspectos PTC'!$G$8,IF(C21="B",'Aspectos PTC'!$I$8,IF(C21="c",'Aspectos PTC'!$K$8)))</f>
        <v>0</v>
      </c>
      <c r="Q21" s="484">
        <f t="shared" si="18"/>
        <v>0</v>
      </c>
      <c r="R21" s="552"/>
      <c r="S21" s="469" t="b">
        <f>IF(C21="A",'Aspectos PTC'!$G$9,IF(C21="B",'Aspectos PTC'!$I$9,IF(C21="c",'Aspectos PTC'!$K$9)))</f>
        <v>0</v>
      </c>
      <c r="T21" s="469">
        <f t="shared" si="19"/>
        <v>0</v>
      </c>
      <c r="U21" s="537"/>
      <c r="V21" s="693" t="b">
        <f>IF(C21="A",'Aspectos PTC'!$G$10,IF(C21="B",'Aspectos PTC'!$I$10,IF(C21="c",'Aspectos PTC'!$K$10)))</f>
        <v>0</v>
      </c>
      <c r="W21" s="693">
        <f t="shared" si="20"/>
        <v>0</v>
      </c>
      <c r="X21" s="538"/>
      <c r="Y21" s="689" t="b">
        <f>IF(C21="A",'Aspectos PTC'!$G$11,IF(C21="B",'Aspectos PTC'!$I$11,IF(C21="c",'Aspectos PTC'!$K$11)))</f>
        <v>0</v>
      </c>
      <c r="Z21" s="689">
        <f t="shared" si="21"/>
        <v>0</v>
      </c>
      <c r="AA21" s="688">
        <f t="shared" si="22"/>
        <v>0</v>
      </c>
      <c r="AB21" s="553"/>
      <c r="AC21" s="679" t="b">
        <f>IF(C21="A",'Aspectos PTC'!$G$12,IF(C21="B",'Aspectos PTC'!$I$12,IF(C21="c",'Aspectos PTC'!$K$12)))</f>
        <v>0</v>
      </c>
      <c r="AD21" s="484">
        <f t="shared" si="23"/>
        <v>0</v>
      </c>
      <c r="AE21" s="552"/>
      <c r="AF21" s="679" t="b">
        <f>IF(C21="A",'Aspectos PTC'!$G$13,IF(C21="B",'Aspectos PTC'!$I$13,IF(C21="c",'Aspectos PTC'!$K$13)))</f>
        <v>0</v>
      </c>
      <c r="AG21" s="682">
        <f t="shared" si="24"/>
        <v>0</v>
      </c>
      <c r="AH21" s="683">
        <f t="shared" si="25"/>
        <v>0</v>
      </c>
      <c r="AI21" s="554"/>
      <c r="AJ21" s="673" t="b">
        <f>IF(C21="A",'Aspectos PTC'!$G$14,IF(C21="B",'Aspectos PTC'!$I$14,IF(C21="c",'Aspectos PTC'!$K$14)))</f>
        <v>0</v>
      </c>
      <c r="AK21" s="674">
        <f t="shared" si="26"/>
        <v>0</v>
      </c>
      <c r="AL21" s="675">
        <f t="shared" si="27"/>
        <v>0</v>
      </c>
      <c r="AM21" s="555"/>
      <c r="AN21" s="669">
        <f>IF(C21="A",'Aspectos PTC'!$G$15,0)</f>
        <v>0</v>
      </c>
      <c r="AO21" s="670">
        <f t="shared" si="28"/>
        <v>0</v>
      </c>
      <c r="AP21" s="438"/>
      <c r="AQ21" s="667" t="b">
        <f>IF(C21="A",'Aspectos PTC'!$G$16,IF(C21="B",'Aspectos PTC'!$I$16,IF(C21="C",'Aspectos PTC'!$K$16)))</f>
        <v>0</v>
      </c>
      <c r="AR21" s="667">
        <f t="shared" si="29"/>
        <v>0</v>
      </c>
      <c r="AS21" s="556"/>
      <c r="AT21" s="663" t="b">
        <f>IF(C21="A",'Aspectos PTC'!$G$17,IF(C21="B",'Aspectos PTC'!$I$17,IF(C21="c",'Aspectos PTC'!$K$17)))</f>
        <v>0</v>
      </c>
      <c r="AU21" s="664">
        <f t="shared" si="30"/>
        <v>0</v>
      </c>
      <c r="AV21" s="557"/>
      <c r="AW21" s="656" t="b">
        <f>IF(C21="A",'Aspectos PTC'!$G$18,IF(C21="B",'Aspectos PTC'!$I$18,IF(C21="c",'Aspectos PTC'!$K$18)))</f>
        <v>0</v>
      </c>
      <c r="AX21" s="659">
        <f t="shared" si="31"/>
        <v>0</v>
      </c>
      <c r="AY21" s="658">
        <f t="shared" si="32"/>
        <v>0</v>
      </c>
      <c r="AZ21" s="653">
        <f t="shared" si="33"/>
        <v>0</v>
      </c>
      <c r="BA21" s="558"/>
    </row>
    <row r="22" spans="1:53" ht="20.25" customHeight="1" x14ac:dyDescent="0.2">
      <c r="A22" s="546">
        <v>12</v>
      </c>
      <c r="B22" s="547"/>
      <c r="C22" s="530"/>
      <c r="D22" s="548"/>
      <c r="E22" s="702" t="b">
        <f>IF(C22="A",'Aspectos PTC'!$G$5,IF(C22="B",'Aspectos PTC'!$I$5,IF(C22="c",'Aspectos PTC'!$K$5)))</f>
        <v>0</v>
      </c>
      <c r="F22" s="549"/>
      <c r="G22" s="706" t="b">
        <f>IF(C22="A",'Aspectos PTC'!$G$6,IF(C22="B",'Aspectos PTC'!$I$6,IF(C22="c",'Aspectos PTC'!$K$6)))</f>
        <v>0</v>
      </c>
      <c r="H22" s="705">
        <f t="shared" si="17"/>
        <v>0</v>
      </c>
      <c r="I22" s="559"/>
      <c r="J22" s="551"/>
      <c r="K22" s="551"/>
      <c r="L22" s="551"/>
      <c r="M22" s="551"/>
      <c r="N22" s="699">
        <f>(I22+J22+K22+L22+M22)*((IF(C22="A",'Aspectos PTC'!$G$7,IF(C22="B",'Aspectos PTC'!$I$7,IF(C22="c",'Aspectos PTC'!$K$7))))/COUNTA($I$9:$M$9))</f>
        <v>0</v>
      </c>
      <c r="O22" s="552"/>
      <c r="P22" s="484" t="b">
        <f>IF(C22="A",'Aspectos PTC'!$G$8,IF(C22="B",'Aspectos PTC'!$I$8,IF(C22="c",'Aspectos PTC'!$K$8)))</f>
        <v>0</v>
      </c>
      <c r="Q22" s="484">
        <f t="shared" si="18"/>
        <v>0</v>
      </c>
      <c r="R22" s="552"/>
      <c r="S22" s="469" t="b">
        <f>IF(C22="A",'Aspectos PTC'!$G$9,IF(C22="B",'Aspectos PTC'!$I$9,IF(C22="c",'Aspectos PTC'!$K$9)))</f>
        <v>0</v>
      </c>
      <c r="T22" s="469">
        <f t="shared" si="19"/>
        <v>0</v>
      </c>
      <c r="U22" s="537"/>
      <c r="V22" s="693" t="b">
        <f>IF(C22="A",'Aspectos PTC'!$G$10,IF(C22="B",'Aspectos PTC'!$I$10,IF(C22="c",'Aspectos PTC'!$K$10)))</f>
        <v>0</v>
      </c>
      <c r="W22" s="693">
        <f t="shared" si="20"/>
        <v>0</v>
      </c>
      <c r="X22" s="538"/>
      <c r="Y22" s="689" t="b">
        <f>IF(C22="A",'Aspectos PTC'!$G$11,IF(C22="B",'Aspectos PTC'!$I$11,IF(C22="c",'Aspectos PTC'!$K$11)))</f>
        <v>0</v>
      </c>
      <c r="Z22" s="689">
        <f t="shared" si="21"/>
        <v>0</v>
      </c>
      <c r="AA22" s="688">
        <f t="shared" si="22"/>
        <v>0</v>
      </c>
      <c r="AB22" s="553"/>
      <c r="AC22" s="679" t="b">
        <f>IF(C22="A",'Aspectos PTC'!$G$12,IF(C22="B",'Aspectos PTC'!$I$12,IF(C22="c",'Aspectos PTC'!$K$12)))</f>
        <v>0</v>
      </c>
      <c r="AD22" s="484">
        <f t="shared" si="23"/>
        <v>0</v>
      </c>
      <c r="AE22" s="552"/>
      <c r="AF22" s="679" t="b">
        <f>IF(C22="A",'Aspectos PTC'!$G$13,IF(C22="B",'Aspectos PTC'!$I$13,IF(C22="c",'Aspectos PTC'!$K$13)))</f>
        <v>0</v>
      </c>
      <c r="AG22" s="682">
        <f t="shared" si="24"/>
        <v>0</v>
      </c>
      <c r="AH22" s="683">
        <f t="shared" si="25"/>
        <v>0</v>
      </c>
      <c r="AI22" s="554"/>
      <c r="AJ22" s="673" t="b">
        <f>IF(C22="A",'Aspectos PTC'!$G$14,IF(C22="B",'Aspectos PTC'!$I$14,IF(C22="c",'Aspectos PTC'!$K$14)))</f>
        <v>0</v>
      </c>
      <c r="AK22" s="674">
        <f t="shared" si="26"/>
        <v>0</v>
      </c>
      <c r="AL22" s="675">
        <f t="shared" si="27"/>
        <v>0</v>
      </c>
      <c r="AM22" s="555"/>
      <c r="AN22" s="669">
        <f>IF(C22="A",'Aspectos PTC'!$G$15,0)</f>
        <v>0</v>
      </c>
      <c r="AO22" s="670">
        <f t="shared" si="28"/>
        <v>0</v>
      </c>
      <c r="AP22" s="438"/>
      <c r="AQ22" s="667" t="b">
        <f>IF(C22="A",'Aspectos PTC'!$G$16,IF(C22="B",'Aspectos PTC'!$I$16,IF(C22="C",'Aspectos PTC'!$K$16)))</f>
        <v>0</v>
      </c>
      <c r="AR22" s="667">
        <f t="shared" si="29"/>
        <v>0</v>
      </c>
      <c r="AS22" s="556"/>
      <c r="AT22" s="663" t="b">
        <f>IF(C22="A",'Aspectos PTC'!$G$17,IF(C22="B",'Aspectos PTC'!$I$17,IF(C22="c",'Aspectos PTC'!$K$17)))</f>
        <v>0</v>
      </c>
      <c r="AU22" s="664">
        <f t="shared" si="30"/>
        <v>0</v>
      </c>
      <c r="AV22" s="557"/>
      <c r="AW22" s="656" t="b">
        <f>IF(C22="A",'Aspectos PTC'!$G$18,IF(C22="B",'Aspectos PTC'!$I$18,IF(C22="c",'Aspectos PTC'!$K$18)))</f>
        <v>0</v>
      </c>
      <c r="AX22" s="659">
        <f t="shared" si="31"/>
        <v>0</v>
      </c>
      <c r="AY22" s="658">
        <f t="shared" si="32"/>
        <v>0</v>
      </c>
      <c r="AZ22" s="653">
        <f t="shared" si="33"/>
        <v>0</v>
      </c>
      <c r="BA22" s="558"/>
    </row>
    <row r="23" spans="1:53" ht="20.25" customHeight="1" x14ac:dyDescent="0.2">
      <c r="A23" s="546">
        <v>13</v>
      </c>
      <c r="B23" s="547"/>
      <c r="C23" s="530"/>
      <c r="D23" s="548"/>
      <c r="E23" s="702" t="b">
        <f>IF(C23="A",'Aspectos PTC'!$G$5,IF(C23="B",'Aspectos PTC'!$I$5,IF(C23="c",'Aspectos PTC'!$K$5)))</f>
        <v>0</v>
      </c>
      <c r="F23" s="549"/>
      <c r="G23" s="706" t="b">
        <f>IF(C23="A",'Aspectos PTC'!$G$6,IF(C23="B",'Aspectos PTC'!$I$6,IF(C23="c",'Aspectos PTC'!$K$6)))</f>
        <v>0</v>
      </c>
      <c r="H23" s="705">
        <f t="shared" si="17"/>
        <v>0</v>
      </c>
      <c r="I23" s="559"/>
      <c r="J23" s="551"/>
      <c r="K23" s="551"/>
      <c r="L23" s="551"/>
      <c r="M23" s="551"/>
      <c r="N23" s="699">
        <f>(I23+J23+K23+L23+M23)*((IF(C23="A",'Aspectos PTC'!$G$7,IF(C23="B",'Aspectos PTC'!$I$7,IF(C23="c",'Aspectos PTC'!$K$7))))/COUNTA($I$9:$M$9))</f>
        <v>0</v>
      </c>
      <c r="O23" s="552"/>
      <c r="P23" s="484" t="b">
        <f>IF(C23="A",'Aspectos PTC'!$G$8,IF(C23="B",'Aspectos PTC'!$I$8,IF(C23="c",'Aspectos PTC'!$K$8)))</f>
        <v>0</v>
      </c>
      <c r="Q23" s="484">
        <f t="shared" si="18"/>
        <v>0</v>
      </c>
      <c r="R23" s="552"/>
      <c r="S23" s="469" t="b">
        <f>IF(C23="A",'Aspectos PTC'!$G$9,IF(C23="B",'Aspectos PTC'!$I$9,IF(C23="c",'Aspectos PTC'!$K$9)))</f>
        <v>0</v>
      </c>
      <c r="T23" s="469">
        <f t="shared" si="19"/>
        <v>0</v>
      </c>
      <c r="U23" s="537"/>
      <c r="V23" s="693" t="b">
        <f>IF(C23="A",'Aspectos PTC'!$G$10,IF(C23="B",'Aspectos PTC'!$I$10,IF(C23="c",'Aspectos PTC'!$K$10)))</f>
        <v>0</v>
      </c>
      <c r="W23" s="693">
        <f t="shared" si="20"/>
        <v>0</v>
      </c>
      <c r="X23" s="538"/>
      <c r="Y23" s="689" t="b">
        <f>IF(C23="A",'Aspectos PTC'!$G$11,IF(C23="B",'Aspectos PTC'!$I$11,IF(C23="c",'Aspectos PTC'!$K$11)))</f>
        <v>0</v>
      </c>
      <c r="Z23" s="689">
        <f t="shared" si="21"/>
        <v>0</v>
      </c>
      <c r="AA23" s="688">
        <f t="shared" si="22"/>
        <v>0</v>
      </c>
      <c r="AB23" s="553"/>
      <c r="AC23" s="679" t="b">
        <f>IF(C23="A",'Aspectos PTC'!$G$12,IF(C23="B",'Aspectos PTC'!$I$12,IF(C23="c",'Aspectos PTC'!$K$12)))</f>
        <v>0</v>
      </c>
      <c r="AD23" s="484">
        <f t="shared" si="23"/>
        <v>0</v>
      </c>
      <c r="AE23" s="552"/>
      <c r="AF23" s="679" t="b">
        <f>IF(C23="A",'Aspectos PTC'!$G$13,IF(C23="B",'Aspectos PTC'!$I$13,IF(C23="c",'Aspectos PTC'!$K$13)))</f>
        <v>0</v>
      </c>
      <c r="AG23" s="682">
        <f t="shared" si="24"/>
        <v>0</v>
      </c>
      <c r="AH23" s="683">
        <f t="shared" si="25"/>
        <v>0</v>
      </c>
      <c r="AI23" s="554"/>
      <c r="AJ23" s="673" t="b">
        <f>IF(C23="A",'Aspectos PTC'!$G$14,IF(C23="B",'Aspectos PTC'!$I$14,IF(C23="c",'Aspectos PTC'!$K$14)))</f>
        <v>0</v>
      </c>
      <c r="AK23" s="674">
        <f t="shared" si="26"/>
        <v>0</v>
      </c>
      <c r="AL23" s="675">
        <f t="shared" si="27"/>
        <v>0</v>
      </c>
      <c r="AM23" s="555"/>
      <c r="AN23" s="669">
        <f>IF(C23="A",'Aspectos PTC'!$G$15,0)</f>
        <v>0</v>
      </c>
      <c r="AO23" s="670">
        <f t="shared" si="28"/>
        <v>0</v>
      </c>
      <c r="AP23" s="438"/>
      <c r="AQ23" s="667" t="b">
        <f>IF(C23="A",'Aspectos PTC'!$G$16,IF(C23="B",'Aspectos PTC'!$I$16,IF(C23="C",'Aspectos PTC'!$K$16)))</f>
        <v>0</v>
      </c>
      <c r="AR23" s="667">
        <f t="shared" si="29"/>
        <v>0</v>
      </c>
      <c r="AS23" s="556"/>
      <c r="AT23" s="663" t="b">
        <f>IF(C23="A",'Aspectos PTC'!$G$17,IF(C23="B",'Aspectos PTC'!$I$17,IF(C23="c",'Aspectos PTC'!$K$17)))</f>
        <v>0</v>
      </c>
      <c r="AU23" s="664">
        <f t="shared" si="30"/>
        <v>0</v>
      </c>
      <c r="AV23" s="557"/>
      <c r="AW23" s="656" t="b">
        <f>IF(C23="A",'Aspectos PTC'!$G$18,IF(C23="B",'Aspectos PTC'!$I$18,IF(C23="c",'Aspectos PTC'!$K$18)))</f>
        <v>0</v>
      </c>
      <c r="AX23" s="659">
        <f t="shared" si="31"/>
        <v>0</v>
      </c>
      <c r="AY23" s="658">
        <f t="shared" si="32"/>
        <v>0</v>
      </c>
      <c r="AZ23" s="653">
        <f t="shared" si="33"/>
        <v>0</v>
      </c>
      <c r="BA23" s="558"/>
    </row>
    <row r="24" spans="1:53" ht="20.25" customHeight="1" x14ac:dyDescent="0.2">
      <c r="A24" s="546">
        <v>14</v>
      </c>
      <c r="B24" s="547"/>
      <c r="C24" s="530"/>
      <c r="D24" s="548"/>
      <c r="E24" s="702" t="b">
        <f>IF(C24="A",'Aspectos PTC'!$G$5,IF(C24="B",'Aspectos PTC'!$I$5,IF(C24="c",'Aspectos PTC'!$K$5)))</f>
        <v>0</v>
      </c>
      <c r="F24" s="549"/>
      <c r="G24" s="706" t="b">
        <f>IF(C24="A",'Aspectos PTC'!$G$6,IF(C24="B",'Aspectos PTC'!$I$6,IF(C24="c",'Aspectos PTC'!$K$6)))</f>
        <v>0</v>
      </c>
      <c r="H24" s="705">
        <f t="shared" si="17"/>
        <v>0</v>
      </c>
      <c r="I24" s="559"/>
      <c r="J24" s="551"/>
      <c r="K24" s="551"/>
      <c r="L24" s="551"/>
      <c r="M24" s="551"/>
      <c r="N24" s="699">
        <f>(I24+J24+K24+L24+M24)*((IF(C24="A",'Aspectos PTC'!$G$7,IF(C24="B",'Aspectos PTC'!$I$7,IF(C24="c",'Aspectos PTC'!$K$7))))/COUNTA($I$9:$M$9))</f>
        <v>0</v>
      </c>
      <c r="O24" s="552"/>
      <c r="P24" s="484" t="b">
        <f>IF(C24="A",'Aspectos PTC'!$G$8,IF(C24="B",'Aspectos PTC'!$I$8,IF(C24="c",'Aspectos PTC'!$K$8)))</f>
        <v>0</v>
      </c>
      <c r="Q24" s="484">
        <f t="shared" si="18"/>
        <v>0</v>
      </c>
      <c r="R24" s="552"/>
      <c r="S24" s="469" t="b">
        <f>IF(C24="A",'Aspectos PTC'!$G$9,IF(C24="B",'Aspectos PTC'!$I$9,IF(C24="c",'Aspectos PTC'!$K$9)))</f>
        <v>0</v>
      </c>
      <c r="T24" s="469">
        <f t="shared" si="19"/>
        <v>0</v>
      </c>
      <c r="U24" s="537"/>
      <c r="V24" s="693" t="b">
        <f>IF(C24="A",'Aspectos PTC'!$G$10,IF(C24="B",'Aspectos PTC'!$I$10,IF(C24="c",'Aspectos PTC'!$K$10)))</f>
        <v>0</v>
      </c>
      <c r="W24" s="693">
        <f t="shared" si="20"/>
        <v>0</v>
      </c>
      <c r="X24" s="538"/>
      <c r="Y24" s="689" t="b">
        <f>IF(C24="A",'Aspectos PTC'!$G$11,IF(C24="B",'Aspectos PTC'!$I$11,IF(C24="c",'Aspectos PTC'!$K$11)))</f>
        <v>0</v>
      </c>
      <c r="Z24" s="689">
        <f t="shared" si="21"/>
        <v>0</v>
      </c>
      <c r="AA24" s="688">
        <f t="shared" si="22"/>
        <v>0</v>
      </c>
      <c r="AB24" s="553"/>
      <c r="AC24" s="679" t="b">
        <f>IF(C24="A",'Aspectos PTC'!$G$12,IF(C24="B",'Aspectos PTC'!$I$12,IF(C24="c",'Aspectos PTC'!$K$12)))</f>
        <v>0</v>
      </c>
      <c r="AD24" s="484">
        <f t="shared" si="23"/>
        <v>0</v>
      </c>
      <c r="AE24" s="552"/>
      <c r="AF24" s="679" t="b">
        <f>IF(C24="A",'Aspectos PTC'!$G$13,IF(C24="B",'Aspectos PTC'!$I$13,IF(C24="c",'Aspectos PTC'!$K$13)))</f>
        <v>0</v>
      </c>
      <c r="AG24" s="682">
        <f t="shared" si="24"/>
        <v>0</v>
      </c>
      <c r="AH24" s="683">
        <f t="shared" si="25"/>
        <v>0</v>
      </c>
      <c r="AI24" s="554"/>
      <c r="AJ24" s="673" t="b">
        <f>IF(C24="A",'Aspectos PTC'!$G$14,IF(C24="B",'Aspectos PTC'!$I$14,IF(C24="c",'Aspectos PTC'!$K$14)))</f>
        <v>0</v>
      </c>
      <c r="AK24" s="674">
        <f t="shared" si="26"/>
        <v>0</v>
      </c>
      <c r="AL24" s="675">
        <f t="shared" si="27"/>
        <v>0</v>
      </c>
      <c r="AM24" s="555"/>
      <c r="AN24" s="669">
        <f>IF(C24="A",'Aspectos PTC'!$G$15,0)</f>
        <v>0</v>
      </c>
      <c r="AO24" s="670">
        <f t="shared" si="28"/>
        <v>0</v>
      </c>
      <c r="AP24" s="438"/>
      <c r="AQ24" s="667" t="b">
        <f>IF(C24="A",'Aspectos PTC'!$G$16,IF(C24="B",'Aspectos PTC'!$I$16,IF(C24="C",'Aspectos PTC'!$K$16)))</f>
        <v>0</v>
      </c>
      <c r="AR24" s="667">
        <f t="shared" si="29"/>
        <v>0</v>
      </c>
      <c r="AS24" s="556"/>
      <c r="AT24" s="663" t="b">
        <f>IF(C24="A",'Aspectos PTC'!$G$17,IF(C24="B",'Aspectos PTC'!$I$17,IF(C24="c",'Aspectos PTC'!$K$17)))</f>
        <v>0</v>
      </c>
      <c r="AU24" s="664">
        <f t="shared" si="30"/>
        <v>0</v>
      </c>
      <c r="AV24" s="557"/>
      <c r="AW24" s="656" t="b">
        <f>IF(C24="A",'Aspectos PTC'!$G$18,IF(C24="B",'Aspectos PTC'!$I$18,IF(C24="c",'Aspectos PTC'!$K$18)))</f>
        <v>0</v>
      </c>
      <c r="AX24" s="659">
        <f t="shared" si="31"/>
        <v>0</v>
      </c>
      <c r="AY24" s="658">
        <f t="shared" si="32"/>
        <v>0</v>
      </c>
      <c r="AZ24" s="653">
        <f t="shared" si="33"/>
        <v>0</v>
      </c>
      <c r="BA24" s="558"/>
    </row>
    <row r="25" spans="1:53" ht="20.25" customHeight="1" x14ac:dyDescent="0.2">
      <c r="A25" s="546">
        <v>15</v>
      </c>
      <c r="B25" s="547"/>
      <c r="C25" s="530"/>
      <c r="D25" s="548"/>
      <c r="E25" s="702" t="b">
        <f>IF(C25="A",'Aspectos PTC'!$G$5,IF(C25="B",'Aspectos PTC'!$I$5,IF(C25="c",'Aspectos PTC'!$K$5)))</f>
        <v>0</v>
      </c>
      <c r="F25" s="549"/>
      <c r="G25" s="706" t="b">
        <f>IF(C25="A",'Aspectos PTC'!$G$6,IF(C25="B",'Aspectos PTC'!$I$6,IF(C25="c",'Aspectos PTC'!$K$6)))</f>
        <v>0</v>
      </c>
      <c r="H25" s="705">
        <f t="shared" si="17"/>
        <v>0</v>
      </c>
      <c r="I25" s="559"/>
      <c r="J25" s="551"/>
      <c r="K25" s="551"/>
      <c r="L25" s="551"/>
      <c r="M25" s="551"/>
      <c r="N25" s="699">
        <f>(I25+J25+K25+L25+M25)*((IF(C25="A",'Aspectos PTC'!$G$7,IF(C25="B",'Aspectos PTC'!$I$7,IF(C25="c",'Aspectos PTC'!$K$7))))/COUNTA($I$9:$M$9))</f>
        <v>0</v>
      </c>
      <c r="O25" s="552"/>
      <c r="P25" s="484" t="b">
        <f>IF(C25="A",'Aspectos PTC'!$G$8,IF(C25="B",'Aspectos PTC'!$I$8,IF(C25="c",'Aspectos PTC'!$K$8)))</f>
        <v>0</v>
      </c>
      <c r="Q25" s="484">
        <f t="shared" si="18"/>
        <v>0</v>
      </c>
      <c r="R25" s="552"/>
      <c r="S25" s="469" t="b">
        <f>IF(C25="A",'Aspectos PTC'!$G$9,IF(C25="B",'Aspectos PTC'!$I$9,IF(C25="c",'Aspectos PTC'!$K$9)))</f>
        <v>0</v>
      </c>
      <c r="T25" s="469">
        <f t="shared" si="19"/>
        <v>0</v>
      </c>
      <c r="U25" s="537"/>
      <c r="V25" s="693" t="b">
        <f>IF(C25="A",'Aspectos PTC'!$G$10,IF(C25="B",'Aspectos PTC'!$I$10,IF(C25="c",'Aspectos PTC'!$K$10)))</f>
        <v>0</v>
      </c>
      <c r="W25" s="693">
        <f t="shared" si="20"/>
        <v>0</v>
      </c>
      <c r="X25" s="538"/>
      <c r="Y25" s="689" t="b">
        <f>IF(C25="A",'Aspectos PTC'!$G$11,IF(C25="B",'Aspectos PTC'!$I$11,IF(C25="c",'Aspectos PTC'!$K$11)))</f>
        <v>0</v>
      </c>
      <c r="Z25" s="689">
        <f t="shared" si="21"/>
        <v>0</v>
      </c>
      <c r="AA25" s="688">
        <f t="shared" si="22"/>
        <v>0</v>
      </c>
      <c r="AB25" s="553"/>
      <c r="AC25" s="679" t="b">
        <f>IF(C25="A",'Aspectos PTC'!$G$12,IF(C25="B",'Aspectos PTC'!$I$12,IF(C25="c",'Aspectos PTC'!$K$12)))</f>
        <v>0</v>
      </c>
      <c r="AD25" s="484">
        <f t="shared" si="23"/>
        <v>0</v>
      </c>
      <c r="AE25" s="552"/>
      <c r="AF25" s="679" t="b">
        <f>IF(C25="A",'Aspectos PTC'!$G$13,IF(C25="B",'Aspectos PTC'!$I$13,IF(C25="c",'Aspectos PTC'!$K$13)))</f>
        <v>0</v>
      </c>
      <c r="AG25" s="682">
        <f t="shared" si="24"/>
        <v>0</v>
      </c>
      <c r="AH25" s="683">
        <f t="shared" si="25"/>
        <v>0</v>
      </c>
      <c r="AI25" s="554"/>
      <c r="AJ25" s="673" t="b">
        <f>IF(C25="A",'Aspectos PTC'!$G$14,IF(C25="B",'Aspectos PTC'!$I$14,IF(C25="c",'Aspectos PTC'!$K$14)))</f>
        <v>0</v>
      </c>
      <c r="AK25" s="674">
        <f t="shared" si="26"/>
        <v>0</v>
      </c>
      <c r="AL25" s="675">
        <f t="shared" si="27"/>
        <v>0</v>
      </c>
      <c r="AM25" s="555"/>
      <c r="AN25" s="669">
        <f>IF(C25="A",'Aspectos PTC'!$G$15,0)</f>
        <v>0</v>
      </c>
      <c r="AO25" s="670">
        <f t="shared" si="28"/>
        <v>0</v>
      </c>
      <c r="AP25" s="438"/>
      <c r="AQ25" s="667" t="b">
        <f>IF(C25="A",'Aspectos PTC'!$G$16,IF(C25="B",'Aspectos PTC'!$I$16,IF(C25="C",'Aspectos PTC'!$K$16)))</f>
        <v>0</v>
      </c>
      <c r="AR25" s="667">
        <f t="shared" si="29"/>
        <v>0</v>
      </c>
      <c r="AS25" s="556"/>
      <c r="AT25" s="663" t="b">
        <f>IF(C25="A",'Aspectos PTC'!$G$17,IF(C25="B",'Aspectos PTC'!$I$17,IF(C25="c",'Aspectos PTC'!$K$17)))</f>
        <v>0</v>
      </c>
      <c r="AU25" s="664">
        <f t="shared" si="30"/>
        <v>0</v>
      </c>
      <c r="AV25" s="557"/>
      <c r="AW25" s="656" t="b">
        <f>IF(C25="A",'Aspectos PTC'!$G$18,IF(C25="B",'Aspectos PTC'!$I$18,IF(C25="c",'Aspectos PTC'!$K$18)))</f>
        <v>0</v>
      </c>
      <c r="AX25" s="659">
        <f t="shared" si="31"/>
        <v>0</v>
      </c>
      <c r="AY25" s="658">
        <f t="shared" si="32"/>
        <v>0</v>
      </c>
      <c r="AZ25" s="653">
        <f t="shared" si="33"/>
        <v>0</v>
      </c>
      <c r="BA25" s="558"/>
    </row>
    <row r="26" spans="1:53" ht="20.25" customHeight="1" x14ac:dyDescent="0.2">
      <c r="A26" s="546">
        <v>16</v>
      </c>
      <c r="B26" s="547"/>
      <c r="C26" s="530"/>
      <c r="D26" s="548"/>
      <c r="E26" s="702" t="b">
        <f>IF(C26="A",'Aspectos PTC'!$G$5,IF(C26="B",'Aspectos PTC'!$I$5,IF(C26="c",'Aspectos PTC'!$K$5)))</f>
        <v>0</v>
      </c>
      <c r="F26" s="549"/>
      <c r="G26" s="706" t="b">
        <f>IF(C26="A",'Aspectos PTC'!$G$6,IF(C26="B",'Aspectos PTC'!$I$6,IF(C26="c",'Aspectos PTC'!$K$6)))</f>
        <v>0</v>
      </c>
      <c r="H26" s="705">
        <f t="shared" ref="H26:H28" si="34">(D26*E26)/10+(F26*G26)/10</f>
        <v>0</v>
      </c>
      <c r="I26" s="550"/>
      <c r="J26" s="551"/>
      <c r="K26" s="551"/>
      <c r="L26" s="551"/>
      <c r="M26" s="551"/>
      <c r="N26" s="699">
        <f>(I26+J26+K26+L26+M26)*((IF(C26="A",'Aspectos PTC'!$G$7,IF(C26="B",'Aspectos PTC'!$I$7,IF(C26="c",'Aspectos PTC'!$K$7))))/COUNTA($I$9:$M$9))</f>
        <v>0</v>
      </c>
      <c r="O26" s="552"/>
      <c r="P26" s="484" t="b">
        <f>IF(C26="A",'Aspectos PTC'!$G$8,IF(C26="B",'Aspectos PTC'!$I$8,IF(C26="c",'Aspectos PTC'!$K$8)))</f>
        <v>0</v>
      </c>
      <c r="Q26" s="484">
        <f t="shared" ref="Q26:Q28" si="35">(O26*P26)/10</f>
        <v>0</v>
      </c>
      <c r="R26" s="552"/>
      <c r="S26" s="469" t="b">
        <f>IF(C26="A",'Aspectos PTC'!$G$9,IF(C26="B",'Aspectos PTC'!$I$9,IF(C26="c",'Aspectos PTC'!$K$9)))</f>
        <v>0</v>
      </c>
      <c r="T26" s="469">
        <f t="shared" ref="T26:T28" si="36">(R26*S26)/10</f>
        <v>0</v>
      </c>
      <c r="U26" s="537"/>
      <c r="V26" s="693" t="b">
        <f>IF(C26="A",'Aspectos PTC'!$G$10,IF(C26="B",'Aspectos PTC'!$I$10,IF(C26="c",'Aspectos PTC'!$K$10)))</f>
        <v>0</v>
      </c>
      <c r="W26" s="693">
        <f t="shared" ref="W26:W28" si="37">(V26*U26)/10</f>
        <v>0</v>
      </c>
      <c r="X26" s="538"/>
      <c r="Y26" s="689" t="b">
        <f>IF(C26="A",'Aspectos PTC'!$G$11,IF(C26="B",'Aspectos PTC'!$I$11,IF(C26="c",'Aspectos PTC'!$K$11)))</f>
        <v>0</v>
      </c>
      <c r="Z26" s="689">
        <f t="shared" ref="Z26:Z28" si="38">(X26*Y26)/10</f>
        <v>0</v>
      </c>
      <c r="AA26" s="688">
        <f t="shared" si="2"/>
        <v>0</v>
      </c>
      <c r="AB26" s="553"/>
      <c r="AC26" s="679" t="b">
        <f>IF(C26="A",'Aspectos PTC'!$G$12,IF(C26="B",'Aspectos PTC'!$I$12,IF(C26="c",'Aspectos PTC'!$K$12)))</f>
        <v>0</v>
      </c>
      <c r="AD26" s="484">
        <f t="shared" ref="AD26:AD28" si="39">(AB26*AC26)/5</f>
        <v>0</v>
      </c>
      <c r="AE26" s="552"/>
      <c r="AF26" s="679" t="b">
        <f>IF(C26="A",'Aspectos PTC'!$G$13,IF(C26="B",'Aspectos PTC'!$I$13,IF(C26="c",'Aspectos PTC'!$K$13)))</f>
        <v>0</v>
      </c>
      <c r="AG26" s="682">
        <f t="shared" ref="AG26:AG28" si="40">(AE26*AF26)/5</f>
        <v>0</v>
      </c>
      <c r="AH26" s="683">
        <f t="shared" ref="AH26:AH28" si="41">AG26+AD26</f>
        <v>0</v>
      </c>
      <c r="AI26" s="554"/>
      <c r="AJ26" s="673" t="b">
        <f>IF(C26="A",'Aspectos PTC'!$G$14,IF(C26="B",'Aspectos PTC'!$I$14,IF(C26="c",'Aspectos PTC'!$K$14)))</f>
        <v>0</v>
      </c>
      <c r="AK26" s="674">
        <f t="shared" ref="AK26:AK28" si="42">(AI26*AJ26)/10</f>
        <v>0</v>
      </c>
      <c r="AL26" s="675">
        <f t="shared" si="14"/>
        <v>0</v>
      </c>
      <c r="AM26" s="555"/>
      <c r="AN26" s="669">
        <f>IF(C26="A",'Aspectos PTC'!$G$15,0)</f>
        <v>0</v>
      </c>
      <c r="AO26" s="670">
        <f t="shared" ref="AO26:AO28" si="43">(AM26*AN26)/1</f>
        <v>0</v>
      </c>
      <c r="AP26" s="438"/>
      <c r="AQ26" s="667" t="b">
        <f>IF(C26="A",'Aspectos PTC'!$G$16,IF(C26="B",'Aspectos PTC'!$I$16,IF(C26="C",'Aspectos PTC'!$K$16)))</f>
        <v>0</v>
      </c>
      <c r="AR26" s="667">
        <f t="shared" ref="AR26:AR28" si="44">(AQ26*AP26)/10</f>
        <v>0</v>
      </c>
      <c r="AS26" s="556"/>
      <c r="AT26" s="663" t="b">
        <f>IF(C26="A",'Aspectos PTC'!$G$17,IF(C26="B",'Aspectos PTC'!$I$17,IF(C26="c",'Aspectos PTC'!$K$17)))</f>
        <v>0</v>
      </c>
      <c r="AU26" s="664">
        <f t="shared" ref="AU26:AU28" si="45">(AS26*AT26)</f>
        <v>0</v>
      </c>
      <c r="AV26" s="557"/>
      <c r="AW26" s="656" t="b">
        <f>IF(C26="A",'Aspectos PTC'!$G$18,IF(C26="B",'Aspectos PTC'!$I$18,IF(C26="c",'Aspectos PTC'!$K$18)))</f>
        <v>0</v>
      </c>
      <c r="AX26" s="659">
        <f t="shared" ref="AX26:AX28" si="46">AV26*AW26</f>
        <v>0</v>
      </c>
      <c r="AY26" s="658">
        <f t="shared" ref="AY26:AY28" si="47">AO26+AR26+AU26+AX26</f>
        <v>0</v>
      </c>
      <c r="AZ26" s="653">
        <f t="shared" si="9"/>
        <v>0</v>
      </c>
      <c r="BA26" s="558"/>
    </row>
    <row r="27" spans="1:53" ht="20.25" customHeight="1" x14ac:dyDescent="0.2">
      <c r="A27" s="546">
        <v>17</v>
      </c>
      <c r="B27" s="547"/>
      <c r="C27" s="530"/>
      <c r="D27" s="548"/>
      <c r="E27" s="702" t="b">
        <f>IF(C27="A",'Aspectos PTC'!$G$5,IF(C27="B",'Aspectos PTC'!$I$5,IF(C27="c",'Aspectos PTC'!$K$5)))</f>
        <v>0</v>
      </c>
      <c r="F27" s="549"/>
      <c r="G27" s="706" t="b">
        <f>IF(C27="A",'Aspectos PTC'!$G$6,IF(C27="B",'Aspectos PTC'!$I$6,IF(C27="c",'Aspectos PTC'!$K$6)))</f>
        <v>0</v>
      </c>
      <c r="H27" s="705">
        <f t="shared" si="34"/>
        <v>0</v>
      </c>
      <c r="I27" s="550"/>
      <c r="J27" s="551"/>
      <c r="K27" s="551"/>
      <c r="L27" s="551"/>
      <c r="M27" s="551"/>
      <c r="N27" s="699">
        <f>(I27+J27+K27+L27+M27)*((IF(C27="A",'Aspectos PTC'!$G$7,IF(C27="B",'Aspectos PTC'!$I$7,IF(C27="c",'Aspectos PTC'!$K$7))))/COUNTA($I$9:$M$9))</f>
        <v>0</v>
      </c>
      <c r="O27" s="552"/>
      <c r="P27" s="484" t="b">
        <f>IF(C27="A",'Aspectos PTC'!$G$8,IF(C27="B",'Aspectos PTC'!$I$8,IF(C27="c",'Aspectos PTC'!$K$8)))</f>
        <v>0</v>
      </c>
      <c r="Q27" s="484">
        <f t="shared" si="35"/>
        <v>0</v>
      </c>
      <c r="R27" s="552"/>
      <c r="S27" s="469" t="b">
        <f>IF(C27="A",'Aspectos PTC'!$G$9,IF(C27="B",'Aspectos PTC'!$I$9,IF(C27="c",'Aspectos PTC'!$K$9)))</f>
        <v>0</v>
      </c>
      <c r="T27" s="469">
        <f t="shared" si="36"/>
        <v>0</v>
      </c>
      <c r="U27" s="537"/>
      <c r="V27" s="693" t="b">
        <f>IF(C27="A",'Aspectos PTC'!$G$10,IF(C27="B",'Aspectos PTC'!$I$10,IF(C27="c",'Aspectos PTC'!$K$10)))</f>
        <v>0</v>
      </c>
      <c r="W27" s="693">
        <f t="shared" si="37"/>
        <v>0</v>
      </c>
      <c r="X27" s="538"/>
      <c r="Y27" s="689" t="b">
        <f>IF(C27="A",'Aspectos PTC'!$G$11,IF(C27="B",'Aspectos PTC'!$I$11,IF(C27="c",'Aspectos PTC'!$K$11)))</f>
        <v>0</v>
      </c>
      <c r="Z27" s="689">
        <f t="shared" si="38"/>
        <v>0</v>
      </c>
      <c r="AA27" s="688">
        <f t="shared" si="2"/>
        <v>0</v>
      </c>
      <c r="AB27" s="553"/>
      <c r="AC27" s="679" t="b">
        <f>IF(C27="A",'Aspectos PTC'!$G$12,IF(C27="B",'Aspectos PTC'!$I$12,IF(C27="c",'Aspectos PTC'!$K$12)))</f>
        <v>0</v>
      </c>
      <c r="AD27" s="484">
        <f t="shared" si="39"/>
        <v>0</v>
      </c>
      <c r="AE27" s="552"/>
      <c r="AF27" s="679" t="b">
        <f>IF(C27="A",'Aspectos PTC'!$G$13,IF(C27="B",'Aspectos PTC'!$I$13,IF(C27="c",'Aspectos PTC'!$K$13)))</f>
        <v>0</v>
      </c>
      <c r="AG27" s="682">
        <f t="shared" si="40"/>
        <v>0</v>
      </c>
      <c r="AH27" s="683">
        <f t="shared" si="41"/>
        <v>0</v>
      </c>
      <c r="AI27" s="554"/>
      <c r="AJ27" s="673" t="b">
        <f>IF(C27="A",'Aspectos PTC'!$G$14,IF(C27="B",'Aspectos PTC'!$I$14,IF(C27="c",'Aspectos PTC'!$K$14)))</f>
        <v>0</v>
      </c>
      <c r="AK27" s="674">
        <f t="shared" si="42"/>
        <v>0</v>
      </c>
      <c r="AL27" s="675">
        <f t="shared" si="14"/>
        <v>0</v>
      </c>
      <c r="AM27" s="555"/>
      <c r="AN27" s="669">
        <f>IF(C27="A",'Aspectos PTC'!$G$15,0)</f>
        <v>0</v>
      </c>
      <c r="AO27" s="670">
        <f t="shared" si="43"/>
        <v>0</v>
      </c>
      <c r="AP27" s="438"/>
      <c r="AQ27" s="667" t="b">
        <f>IF(C27="A",'Aspectos PTC'!$G$16,IF(C27="B",'Aspectos PTC'!$I$16,IF(C27="C",'Aspectos PTC'!$K$16)))</f>
        <v>0</v>
      </c>
      <c r="AR27" s="667">
        <f t="shared" si="44"/>
        <v>0</v>
      </c>
      <c r="AS27" s="556"/>
      <c r="AT27" s="663" t="b">
        <f>IF(C27="A",'Aspectos PTC'!$G$17,IF(C27="B",'Aspectos PTC'!$I$17,IF(C27="c",'Aspectos PTC'!$K$17)))</f>
        <v>0</v>
      </c>
      <c r="AU27" s="664">
        <f t="shared" si="45"/>
        <v>0</v>
      </c>
      <c r="AV27" s="557"/>
      <c r="AW27" s="656" t="b">
        <f>IF(C27="A",'Aspectos PTC'!$G$18,IF(C27="B",'Aspectos PTC'!$I$18,IF(C27="c",'Aspectos PTC'!$K$18)))</f>
        <v>0</v>
      </c>
      <c r="AX27" s="659">
        <f t="shared" si="46"/>
        <v>0</v>
      </c>
      <c r="AY27" s="658">
        <f t="shared" si="47"/>
        <v>0</v>
      </c>
      <c r="AZ27" s="653">
        <f t="shared" si="9"/>
        <v>0</v>
      </c>
      <c r="BA27" s="558"/>
    </row>
    <row r="28" spans="1:53" ht="20.25" customHeight="1" x14ac:dyDescent="0.2">
      <c r="A28" s="546">
        <v>18</v>
      </c>
      <c r="B28" s="547"/>
      <c r="C28" s="530"/>
      <c r="D28" s="548"/>
      <c r="E28" s="702" t="b">
        <f>IF(C28="A",'Aspectos PTC'!$G$5,IF(C28="B",'Aspectos PTC'!$I$5,IF(C28="c",'Aspectos PTC'!$K$5)))</f>
        <v>0</v>
      </c>
      <c r="F28" s="549"/>
      <c r="G28" s="706" t="b">
        <f>IF(C28="A",'Aspectos PTC'!$G$6,IF(C28="B",'Aspectos PTC'!$I$6,IF(C28="c",'Aspectos PTC'!$K$6)))</f>
        <v>0</v>
      </c>
      <c r="H28" s="705">
        <f t="shared" si="34"/>
        <v>0</v>
      </c>
      <c r="I28" s="550"/>
      <c r="J28" s="551"/>
      <c r="K28" s="551"/>
      <c r="L28" s="551"/>
      <c r="M28" s="551"/>
      <c r="N28" s="699">
        <f>(I28+J28+K28+L28+M28)*((IF(C28="A",'Aspectos PTC'!$G$7,IF(C28="B",'Aspectos PTC'!$I$7,IF(C28="c",'Aspectos PTC'!$K$7))))/COUNTA($I$9:$M$9))</f>
        <v>0</v>
      </c>
      <c r="O28" s="552"/>
      <c r="P28" s="484" t="b">
        <f>IF(C28="A",'Aspectos PTC'!$G$8,IF(C28="B",'Aspectos PTC'!$I$8,IF(C28="c",'Aspectos PTC'!$K$8)))</f>
        <v>0</v>
      </c>
      <c r="Q28" s="484">
        <f t="shared" si="35"/>
        <v>0</v>
      </c>
      <c r="R28" s="552"/>
      <c r="S28" s="469" t="b">
        <f>IF(C28="A",'Aspectos PTC'!$G$9,IF(C28="B",'Aspectos PTC'!$I$9,IF(C28="c",'Aspectos PTC'!$K$9)))</f>
        <v>0</v>
      </c>
      <c r="T28" s="469">
        <f t="shared" si="36"/>
        <v>0</v>
      </c>
      <c r="U28" s="537"/>
      <c r="V28" s="693" t="b">
        <f>IF(C28="A",'Aspectos PTC'!$G$10,IF(C28="B",'Aspectos PTC'!$I$10,IF(C28="c",'Aspectos PTC'!$K$10)))</f>
        <v>0</v>
      </c>
      <c r="W28" s="693">
        <f t="shared" si="37"/>
        <v>0</v>
      </c>
      <c r="X28" s="538"/>
      <c r="Y28" s="689" t="b">
        <f>IF(C28="A",'Aspectos PTC'!$G$11,IF(C28="B",'Aspectos PTC'!$I$11,IF(C28="c",'Aspectos PTC'!$K$11)))</f>
        <v>0</v>
      </c>
      <c r="Z28" s="689">
        <f t="shared" si="38"/>
        <v>0</v>
      </c>
      <c r="AA28" s="688">
        <f t="shared" si="2"/>
        <v>0</v>
      </c>
      <c r="AB28" s="553"/>
      <c r="AC28" s="679" t="b">
        <f>IF(C28="A",'Aspectos PTC'!$G$12,IF(C28="B",'Aspectos PTC'!$I$12,IF(C28="c",'Aspectos PTC'!$K$12)))</f>
        <v>0</v>
      </c>
      <c r="AD28" s="484">
        <f t="shared" si="39"/>
        <v>0</v>
      </c>
      <c r="AE28" s="552"/>
      <c r="AF28" s="679" t="b">
        <f>IF(C28="A",'Aspectos PTC'!$G$13,IF(C28="B",'Aspectos PTC'!$I$13,IF(C28="c",'Aspectos PTC'!$K$13)))</f>
        <v>0</v>
      </c>
      <c r="AG28" s="682">
        <f t="shared" si="40"/>
        <v>0</v>
      </c>
      <c r="AH28" s="683">
        <f t="shared" si="41"/>
        <v>0</v>
      </c>
      <c r="AI28" s="554"/>
      <c r="AJ28" s="673" t="b">
        <f>IF(C28="A",'Aspectos PTC'!$G$14,IF(C28="B",'Aspectos PTC'!$I$14,IF(C28="c",'Aspectos PTC'!$K$14)))</f>
        <v>0</v>
      </c>
      <c r="AK28" s="674">
        <f t="shared" si="42"/>
        <v>0</v>
      </c>
      <c r="AL28" s="675">
        <f t="shared" si="14"/>
        <v>0</v>
      </c>
      <c r="AM28" s="555"/>
      <c r="AN28" s="669">
        <f>IF(C28="A",'Aspectos PTC'!$G$15,0)</f>
        <v>0</v>
      </c>
      <c r="AO28" s="670">
        <f t="shared" si="43"/>
        <v>0</v>
      </c>
      <c r="AP28" s="438"/>
      <c r="AQ28" s="667" t="b">
        <f>IF(C28="A",'Aspectos PTC'!$G$16,IF(C28="B",'Aspectos PTC'!$I$16,IF(C28="C",'Aspectos PTC'!$K$16)))</f>
        <v>0</v>
      </c>
      <c r="AR28" s="667">
        <f t="shared" si="44"/>
        <v>0</v>
      </c>
      <c r="AS28" s="556"/>
      <c r="AT28" s="663" t="b">
        <f>IF(C28="A",'Aspectos PTC'!$G$17,IF(C28="B",'Aspectos PTC'!$I$17,IF(C28="c",'Aspectos PTC'!$K$17)))</f>
        <v>0</v>
      </c>
      <c r="AU28" s="664">
        <f t="shared" si="45"/>
        <v>0</v>
      </c>
      <c r="AV28" s="557"/>
      <c r="AW28" s="656" t="b">
        <f>IF(C28="A",'Aspectos PTC'!$G$18,IF(C28="B",'Aspectos PTC'!$I$18,IF(C28="c",'Aspectos PTC'!$K$18)))</f>
        <v>0</v>
      </c>
      <c r="AX28" s="659">
        <f t="shared" si="46"/>
        <v>0</v>
      </c>
      <c r="AY28" s="658">
        <f t="shared" si="47"/>
        <v>0</v>
      </c>
      <c r="AZ28" s="653">
        <f t="shared" si="9"/>
        <v>0</v>
      </c>
      <c r="BA28" s="558"/>
    </row>
    <row r="29" spans="1:53" ht="20.25" customHeight="1" x14ac:dyDescent="0.2">
      <c r="A29" s="546">
        <v>19</v>
      </c>
      <c r="B29" s="547"/>
      <c r="C29" s="530"/>
      <c r="D29" s="548"/>
      <c r="E29" s="702" t="b">
        <f>IF(C29="A",'Aspectos PTC'!$G$5,IF(C29="B",'Aspectos PTC'!$I$5,IF(C29="c",'Aspectos PTC'!$K$5)))</f>
        <v>0</v>
      </c>
      <c r="F29" s="549"/>
      <c r="G29" s="706" t="b">
        <f>IF(C29="A",'Aspectos PTC'!$G$6,IF(C29="B",'Aspectos PTC'!$I$6,IF(C29="c",'Aspectos PTC'!$K$6)))</f>
        <v>0</v>
      </c>
      <c r="H29" s="705">
        <f t="shared" si="10"/>
        <v>0</v>
      </c>
      <c r="I29" s="550"/>
      <c r="J29" s="551"/>
      <c r="K29" s="551"/>
      <c r="L29" s="551"/>
      <c r="M29" s="551"/>
      <c r="N29" s="699">
        <f>(I29+J29+K29+L29+M29)*((IF(C29="A",'Aspectos PTC'!$G$7,IF(C29="B",'Aspectos PTC'!$I$7,IF(C29="c",'Aspectos PTC'!$K$7))))/COUNTA($I$9:$M$9))</f>
        <v>0</v>
      </c>
      <c r="O29" s="552"/>
      <c r="P29" s="484" t="b">
        <f>IF(C29="A",'Aspectos PTC'!$G$8,IF(C29="B",'Aspectos PTC'!$I$8,IF(C29="c",'Aspectos PTC'!$K$8)))</f>
        <v>0</v>
      </c>
      <c r="Q29" s="484">
        <f t="shared" si="0"/>
        <v>0</v>
      </c>
      <c r="R29" s="552"/>
      <c r="S29" s="469" t="b">
        <f>IF(C29="A",'Aspectos PTC'!$G$9,IF(C29="B",'Aspectos PTC'!$I$9,IF(C29="c",'Aspectos PTC'!$K$9)))</f>
        <v>0</v>
      </c>
      <c r="T29" s="469">
        <f t="shared" si="1"/>
        <v>0</v>
      </c>
      <c r="U29" s="537"/>
      <c r="V29" s="693" t="b">
        <f>IF(C29="A",'Aspectos PTC'!$G$10,IF(C29="B",'Aspectos PTC'!$I$10,IF(C29="c",'Aspectos PTC'!$K$10)))</f>
        <v>0</v>
      </c>
      <c r="W29" s="693">
        <f t="shared" si="11"/>
        <v>0</v>
      </c>
      <c r="X29" s="538"/>
      <c r="Y29" s="689" t="b">
        <f>IF(C29="A",'Aspectos PTC'!$G$11,IF(C29="B",'Aspectos PTC'!$I$11,IF(C29="c",'Aspectos PTC'!$K$11)))</f>
        <v>0</v>
      </c>
      <c r="Z29" s="689">
        <f t="shared" si="12"/>
        <v>0</v>
      </c>
      <c r="AA29" s="688">
        <f t="shared" si="2"/>
        <v>0</v>
      </c>
      <c r="AB29" s="553"/>
      <c r="AC29" s="679" t="b">
        <f>IF(C29="A",'Aspectos PTC'!$G$12,IF(C29="B",'Aspectos PTC'!$I$12,IF(C29="c",'Aspectos PTC'!$K$12)))</f>
        <v>0</v>
      </c>
      <c r="AD29" s="484">
        <f t="shared" si="3"/>
        <v>0</v>
      </c>
      <c r="AE29" s="552"/>
      <c r="AF29" s="679" t="b">
        <f>IF(C29="A",'Aspectos PTC'!$G$13,IF(C29="B",'Aspectos PTC'!$I$13,IF(C29="c",'Aspectos PTC'!$K$13)))</f>
        <v>0</v>
      </c>
      <c r="AG29" s="682">
        <f t="shared" si="4"/>
        <v>0</v>
      </c>
      <c r="AH29" s="683">
        <f t="shared" si="5"/>
        <v>0</v>
      </c>
      <c r="AI29" s="554"/>
      <c r="AJ29" s="673" t="b">
        <f>IF(C29="A",'Aspectos PTC'!$G$14,IF(C29="B",'Aspectos PTC'!$I$14,IF(C29="c",'Aspectos PTC'!$K$14)))</f>
        <v>0</v>
      </c>
      <c r="AK29" s="674">
        <f t="shared" si="13"/>
        <v>0</v>
      </c>
      <c r="AL29" s="675">
        <f t="shared" si="14"/>
        <v>0</v>
      </c>
      <c r="AM29" s="555"/>
      <c r="AN29" s="669">
        <f>IF(C29="A",'Aspectos PTC'!$G$15,0)</f>
        <v>0</v>
      </c>
      <c r="AO29" s="670">
        <f t="shared" si="6"/>
        <v>0</v>
      </c>
      <c r="AP29" s="438"/>
      <c r="AQ29" s="667" t="b">
        <f>IF(C29="A",'Aspectos PTC'!$G$16,IF(C29="B",'Aspectos PTC'!$I$16,IF(C29="C",'Aspectos PTC'!$K$16)))</f>
        <v>0</v>
      </c>
      <c r="AR29" s="667">
        <f t="shared" si="15"/>
        <v>0</v>
      </c>
      <c r="AS29" s="556"/>
      <c r="AT29" s="663" t="b">
        <f>IF(C29="A",'Aspectos PTC'!$G$17,IF(C29="B",'Aspectos PTC'!$I$17,IF(C29="c",'Aspectos PTC'!$K$17)))</f>
        <v>0</v>
      </c>
      <c r="AU29" s="664">
        <f t="shared" si="7"/>
        <v>0</v>
      </c>
      <c r="AV29" s="557"/>
      <c r="AW29" s="656" t="b">
        <f>IF(C29="A",'Aspectos PTC'!$G$18,IF(C29="B",'Aspectos PTC'!$I$18,IF(C29="c",'Aspectos PTC'!$K$18)))</f>
        <v>0</v>
      </c>
      <c r="AX29" s="659">
        <f t="shared" si="8"/>
        <v>0</v>
      </c>
      <c r="AY29" s="658">
        <f t="shared" si="16"/>
        <v>0</v>
      </c>
      <c r="AZ29" s="653">
        <f t="shared" si="9"/>
        <v>0</v>
      </c>
      <c r="BA29" s="558"/>
    </row>
    <row r="30" spans="1:53" ht="20.25" customHeight="1" thickBot="1" x14ac:dyDescent="0.25">
      <c r="A30" s="561">
        <v>20</v>
      </c>
      <c r="B30" s="562"/>
      <c r="C30" s="563"/>
      <c r="D30" s="564"/>
      <c r="E30" s="703" t="b">
        <f>IF(C30="A",'Aspectos PTC'!$G$5,IF(C30="B",'Aspectos PTC'!$I$5,IF(C30="c",'Aspectos PTC'!$K$5)))</f>
        <v>0</v>
      </c>
      <c r="F30" s="565"/>
      <c r="G30" s="707" t="b">
        <f>IF(C30="A",'Aspectos PTC'!$G$6,IF(C30="B",'Aspectos PTC'!$I$6,IF(C30="c",'Aspectos PTC'!$K$6)))</f>
        <v>0</v>
      </c>
      <c r="H30" s="708">
        <f t="shared" si="10"/>
        <v>0</v>
      </c>
      <c r="I30" s="566"/>
      <c r="J30" s="567"/>
      <c r="K30" s="567"/>
      <c r="L30" s="567"/>
      <c r="M30" s="567"/>
      <c r="N30" s="700">
        <f>(I30+J30+K30+L30+M30)*((IF(C30="A",'Aspectos PTC'!$G$7,IF(C30="B",'Aspectos PTC'!$I$7,IF(C30="c",'Aspectos PTC'!$K$7))))/COUNTA($I$9:$M$9))</f>
        <v>0</v>
      </c>
      <c r="O30" s="568"/>
      <c r="P30" s="485" t="b">
        <f>IF(C30="A",'Aspectos PTC'!$G$8,IF(C30="B",'Aspectos PTC'!$I$8,IF(C30="c",'Aspectos PTC'!$K$8)))</f>
        <v>0</v>
      </c>
      <c r="Q30" s="485">
        <f t="shared" si="0"/>
        <v>0</v>
      </c>
      <c r="R30" s="568"/>
      <c r="S30" s="470" t="b">
        <f>IF(C30="A",'Aspectos PTC'!$G$9,IF(C30="B",'Aspectos PTC'!$I$9,IF(C30="c",'Aspectos PTC'!$K$9)))</f>
        <v>0</v>
      </c>
      <c r="T30" s="470">
        <f t="shared" si="1"/>
        <v>0</v>
      </c>
      <c r="U30" s="569"/>
      <c r="V30" s="694" t="b">
        <f>IF(C30="A",'Aspectos PTC'!$G$10,IF(C30="B",'Aspectos PTC'!$I$10,IF(C30="c",'Aspectos PTC'!$K$10)))</f>
        <v>0</v>
      </c>
      <c r="W30" s="694">
        <f t="shared" si="11"/>
        <v>0</v>
      </c>
      <c r="X30" s="570"/>
      <c r="Y30" s="690" t="b">
        <f>IF(C30="A",'Aspectos PTC'!$G$11,IF(C30="B",'Aspectos PTC'!$I$11,IF(C30="c",'Aspectos PTC'!$K$11)))</f>
        <v>0</v>
      </c>
      <c r="Z30" s="690">
        <f t="shared" si="12"/>
        <v>0</v>
      </c>
      <c r="AA30" s="691">
        <f t="shared" si="2"/>
        <v>0</v>
      </c>
      <c r="AB30" s="571"/>
      <c r="AC30" s="684" t="b">
        <f>IF(C30="A",'Aspectos PTC'!$G$12,IF(C30="B",'Aspectos PTC'!$I$12,IF(C30="c",'Aspectos PTC'!$K$12)))</f>
        <v>0</v>
      </c>
      <c r="AD30" s="485">
        <f t="shared" si="3"/>
        <v>0</v>
      </c>
      <c r="AE30" s="568"/>
      <c r="AF30" s="684" t="b">
        <f>IF(C30="A",'Aspectos PTC'!$G$13,IF(C30="B",'Aspectos PTC'!$I$13,IF(C30="c",'Aspectos PTC'!$K$13)))</f>
        <v>0</v>
      </c>
      <c r="AG30" s="685">
        <f t="shared" si="4"/>
        <v>0</v>
      </c>
      <c r="AH30" s="686">
        <f t="shared" si="5"/>
        <v>0</v>
      </c>
      <c r="AI30" s="572"/>
      <c r="AJ30" s="676" t="b">
        <f>IF(C30="A",'Aspectos PTC'!$G$14,IF(C30="B",'Aspectos PTC'!$I$14,IF(C30="c",'Aspectos PTC'!$K$14)))</f>
        <v>0</v>
      </c>
      <c r="AK30" s="677">
        <f t="shared" si="13"/>
        <v>0</v>
      </c>
      <c r="AL30" s="678">
        <f t="shared" si="14"/>
        <v>0</v>
      </c>
      <c r="AM30" s="573"/>
      <c r="AN30" s="671">
        <f>IF(C30="A",'Aspectos PTC'!$G$15,0)</f>
        <v>0</v>
      </c>
      <c r="AO30" s="672">
        <f t="shared" si="6"/>
        <v>0</v>
      </c>
      <c r="AP30" s="455"/>
      <c r="AQ30" s="668" t="b">
        <f>IF(C30="A",'Aspectos PTC'!$G$16,IF(C30="B",'Aspectos PTC'!$I$16,IF(C30="C",'Aspectos PTC'!$K$16)))</f>
        <v>0</v>
      </c>
      <c r="AR30" s="668">
        <f t="shared" si="15"/>
        <v>0</v>
      </c>
      <c r="AS30" s="574"/>
      <c r="AT30" s="665" t="b">
        <f>IF(C30="A",'Aspectos PTC'!$G$17,IF(C30="B",'Aspectos PTC'!$I$17,IF(C30="c",'Aspectos PTC'!$K$17)))</f>
        <v>0</v>
      </c>
      <c r="AU30" s="666">
        <f t="shared" si="7"/>
        <v>0</v>
      </c>
      <c r="AV30" s="575"/>
      <c r="AW30" s="660" t="b">
        <f>IF(C30="A",'Aspectos PTC'!$G$18,IF(C30="B",'Aspectos PTC'!$I$18,IF(C30="c",'Aspectos PTC'!$K$18)))</f>
        <v>0</v>
      </c>
      <c r="AX30" s="661">
        <f t="shared" si="8"/>
        <v>0</v>
      </c>
      <c r="AY30" s="662">
        <f t="shared" si="16"/>
        <v>0</v>
      </c>
      <c r="AZ30" s="654">
        <f t="shared" si="9"/>
        <v>0</v>
      </c>
      <c r="BA30" s="576"/>
    </row>
    <row r="31" spans="1:53" s="580" customFormat="1" ht="13.5" thickBot="1" x14ac:dyDescent="0.25">
      <c r="A31" s="577"/>
      <c r="B31" s="578"/>
      <c r="C31" s="578"/>
      <c r="D31" s="577"/>
      <c r="E31" s="577"/>
      <c r="F31" s="577"/>
      <c r="G31" s="577"/>
      <c r="H31" s="577"/>
      <c r="I31" s="577"/>
      <c r="J31" s="577"/>
      <c r="K31" s="577"/>
      <c r="L31" s="577"/>
      <c r="M31" s="577"/>
      <c r="N31" s="577"/>
      <c r="O31" s="577"/>
      <c r="P31" s="577"/>
      <c r="Q31" s="577"/>
      <c r="R31" s="577"/>
      <c r="S31" s="577"/>
      <c r="T31" s="577"/>
      <c r="U31" s="577"/>
      <c r="V31" s="577"/>
      <c r="W31" s="577"/>
      <c r="X31" s="577"/>
      <c r="Y31" s="577"/>
      <c r="Z31" s="577"/>
      <c r="AA31" s="577"/>
      <c r="AB31" s="577"/>
      <c r="AC31" s="577"/>
      <c r="AD31" s="577"/>
      <c r="AE31" s="577"/>
      <c r="AF31" s="577"/>
      <c r="AG31" s="577"/>
      <c r="AH31" s="577"/>
      <c r="AI31" s="579"/>
      <c r="AJ31" s="579"/>
      <c r="AK31" s="579"/>
      <c r="AL31" s="579"/>
      <c r="AM31" s="577"/>
      <c r="AN31" s="577"/>
      <c r="AO31" s="577"/>
      <c r="AP31" s="579"/>
      <c r="AQ31" s="579"/>
      <c r="AR31" s="579"/>
      <c r="AS31" s="577"/>
      <c r="AT31" s="577"/>
      <c r="AU31" s="577"/>
      <c r="AV31" s="577"/>
      <c r="AW31" s="577"/>
      <c r="AX31" s="577"/>
      <c r="AY31" s="577"/>
      <c r="AZ31" s="655">
        <f>(H31+AH31+AA31+AY31)</f>
        <v>0</v>
      </c>
      <c r="BA31" s="577"/>
    </row>
    <row r="32" spans="1:53" ht="12.75" customHeight="1" x14ac:dyDescent="0.2">
      <c r="A32" s="395"/>
      <c r="B32" s="395"/>
      <c r="C32" s="395"/>
      <c r="L32" s="581"/>
      <c r="O32" s="467"/>
      <c r="P32" s="467"/>
      <c r="Q32" s="467"/>
      <c r="AY32" s="395"/>
      <c r="BA32" s="395"/>
    </row>
    <row r="33" spans="1:53" ht="12.75" customHeight="1" x14ac:dyDescent="0.2">
      <c r="A33" s="395"/>
      <c r="B33" s="395"/>
      <c r="C33" s="395"/>
      <c r="AY33" s="395"/>
      <c r="BA33" s="395"/>
    </row>
    <row r="34" spans="1:53" ht="12.75" customHeight="1" x14ac:dyDescent="0.2">
      <c r="A34" s="395"/>
      <c r="B34" s="395"/>
      <c r="C34" s="395"/>
      <c r="AY34" s="395"/>
      <c r="BA34" s="395"/>
    </row>
    <row r="35" spans="1:53" ht="12.75" customHeight="1" x14ac:dyDescent="0.2">
      <c r="A35" s="395"/>
      <c r="B35" s="395"/>
      <c r="C35" s="395"/>
      <c r="AD35" s="582"/>
      <c r="AE35" s="583"/>
      <c r="AF35" s="583"/>
      <c r="AG35" s="583"/>
      <c r="AH35" s="582"/>
      <c r="AY35" s="395"/>
      <c r="BA35" s="395"/>
    </row>
    <row r="36" spans="1:53" ht="12.75" customHeight="1" x14ac:dyDescent="0.2">
      <c r="A36" s="395"/>
      <c r="B36" s="395"/>
      <c r="C36" s="395"/>
      <c r="AD36" s="582"/>
      <c r="AE36" s="583"/>
      <c r="AF36" s="583"/>
      <c r="AG36" s="583"/>
      <c r="AH36" s="582"/>
      <c r="AY36" s="395"/>
      <c r="BA36" s="395"/>
    </row>
    <row r="37" spans="1:53" ht="12.75" customHeight="1" x14ac:dyDescent="0.2">
      <c r="A37" s="395"/>
      <c r="B37" s="395"/>
      <c r="C37" s="395"/>
      <c r="AD37" s="582"/>
      <c r="AE37" s="583"/>
      <c r="AF37" s="583"/>
      <c r="AG37" s="583"/>
      <c r="AH37" s="582"/>
      <c r="AY37" s="395"/>
      <c r="BA37" s="395"/>
    </row>
    <row r="38" spans="1:53" ht="12.75" customHeight="1" x14ac:dyDescent="0.2">
      <c r="A38" s="395"/>
      <c r="B38" s="395"/>
      <c r="C38" s="395"/>
      <c r="AD38" s="582"/>
      <c r="AE38" s="583"/>
      <c r="AF38" s="583"/>
      <c r="AG38" s="583"/>
      <c r="AH38" s="582"/>
      <c r="AY38" s="395"/>
      <c r="BA38" s="395"/>
    </row>
  </sheetData>
  <sheetProtection password="CC17" sheet="1" objects="1" scenarios="1" selectLockedCells="1"/>
  <protectedRanges>
    <protectedRange password="9E4F" sqref="B11:B30" name="Rango10_2_1" securityDescriptor="O:WDG:WDD:(A;;CC;;;S-1-5-21-3881551841-1210690093-2021606236-1132)(A;;CC;;;S-1-5-21-3881551841-1210690093-2021606236-1130)(A;;CC;;;S-1-5-21-3881551841-1210690093-2021606236-1635)(A;;CC;;;S-1-5-21-3881551841-1210690093-2021606236-1208)(A;;CC;;;S-1-5-21-3881551841-1210690093-2021606236-1763)(A;;CC;;;S-1-5-21-3881551841-1210690093-2021606236-1266)(A;;CC;;;S-1-5-21-3881551841-1210690093-2021606236-1307)(A;;CC;;;S-1-5-21-3881551841-1210690093-2021606236-1655)(A;;CC;;;S-1-5-21-3881551841-1210690093-2021606236-1134)(A;;CC;;;S-1-5-21-3881551841-1210690093-2021606236-1506)"/>
  </protectedRanges>
  <sortState ref="B11:C22">
    <sortCondition ref="B11:B22"/>
  </sortState>
  <mergeCells count="48">
    <mergeCell ref="A9:A10"/>
    <mergeCell ref="B9:B10"/>
    <mergeCell ref="C9:C10"/>
    <mergeCell ref="Q5:S5"/>
    <mergeCell ref="A1:A2"/>
    <mergeCell ref="N1:P1"/>
    <mergeCell ref="N2:P2"/>
    <mergeCell ref="C1:M2"/>
    <mergeCell ref="B1:B2"/>
    <mergeCell ref="C4:S4"/>
    <mergeCell ref="C5:H5"/>
    <mergeCell ref="H9:H10"/>
    <mergeCell ref="D8:H8"/>
    <mergeCell ref="R9:T9"/>
    <mergeCell ref="I8:AA8"/>
    <mergeCell ref="N9:N10"/>
    <mergeCell ref="AZ7:AZ10"/>
    <mergeCell ref="BA7:BA10"/>
    <mergeCell ref="AI7:AL7"/>
    <mergeCell ref="AI8:AL8"/>
    <mergeCell ref="AP7:AR7"/>
    <mergeCell ref="AP9:AR9"/>
    <mergeCell ref="AI9:AK9"/>
    <mergeCell ref="AL9:AL10"/>
    <mergeCell ref="AV7:AX7"/>
    <mergeCell ref="AM9:AO9"/>
    <mergeCell ref="AS9:AU9"/>
    <mergeCell ref="AY9:AY10"/>
    <mergeCell ref="AV9:AX9"/>
    <mergeCell ref="AS7:AU7"/>
    <mergeCell ref="AM7:AO7"/>
    <mergeCell ref="AM8:AY8"/>
    <mergeCell ref="AB7:AH7"/>
    <mergeCell ref="D7:E7"/>
    <mergeCell ref="F7:G7"/>
    <mergeCell ref="I7:T7"/>
    <mergeCell ref="U7:W7"/>
    <mergeCell ref="X7:Z7"/>
    <mergeCell ref="D9:E9"/>
    <mergeCell ref="F9:G9"/>
    <mergeCell ref="AB8:AH8"/>
    <mergeCell ref="AA9:AA10"/>
    <mergeCell ref="O9:Q9"/>
    <mergeCell ref="AE9:AG9"/>
    <mergeCell ref="AB9:AD9"/>
    <mergeCell ref="AH9:AH10"/>
    <mergeCell ref="U9:W9"/>
    <mergeCell ref="X9:Z9"/>
  </mergeCells>
  <dataValidations count="4">
    <dataValidation type="decimal" allowBlank="1" showInputMessage="1" showErrorMessage="1" errorTitle="El valor debe ser de 0 a 10" error="El valor debe ser de 0 a 10" sqref="D11:D30 F11:F30 O11:O30 R11:R30 U11:U30 X11:X30 AI11:AI30 AP11:AP30">
      <formula1>0</formula1>
      <formula2>10</formula2>
    </dataValidation>
    <dataValidation type="decimal" allowBlank="1" showInputMessage="1" showErrorMessage="1" errorTitle="El valor debe ser de 0 a 1" error="El valor debe ser de 0 a 1" sqref="I11:M30 AM11:AM30 AS11:AS30 AV11:AV30">
      <formula1>0</formula1>
      <formula2>1</formula2>
    </dataValidation>
    <dataValidation type="decimal" allowBlank="1" showInputMessage="1" showErrorMessage="1" errorTitle="El valor debe ser de 0 a 5" error="El valor debe ser de 0 a 5" sqref="AB11:AB30 AE11:AE30">
      <formula1>0</formula1>
      <formula2>5</formula2>
    </dataValidation>
    <dataValidation type="list" allowBlank="1" showInputMessage="1" showErrorMessage="1" sqref="C11:C30">
      <formula1>"A, B, C, a, b, c"</formula1>
    </dataValidation>
  </dataValidations>
  <pageMargins left="0.31496062992125984" right="0.31496062992125984" top="0.703125" bottom="0.55118110236220474" header="0.31496062992125984" footer="0.31496062992125984"/>
  <pageSetup scale="75" orientation="landscape" r:id="rId1"/>
  <headerFooter>
    <oddHeader>&amp;C&amp;"Arial,Negrita"&amp;14EVALUACIÓN DEL DESEMPEÑO DOCENTE
PROFESORES INVESTIGADORES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K1" sqref="A1:XFD2"/>
    </sheetView>
  </sheetViews>
  <sheetFormatPr baseColWidth="10" defaultColWidth="17.28515625" defaultRowHeight="15.75" customHeight="1" x14ac:dyDescent="0.2"/>
  <cols>
    <col min="1" max="1" width="3.28515625" customWidth="1"/>
    <col min="2" max="2" width="6.5703125" customWidth="1"/>
    <col min="3" max="3" width="44.42578125" customWidth="1"/>
    <col min="4" max="4" width="4.7109375" bestFit="1" customWidth="1"/>
    <col min="5" max="5" width="10.140625" bestFit="1" customWidth="1"/>
    <col min="6" max="6" width="14" style="253" bestFit="1" customWidth="1"/>
    <col min="7" max="7" width="9.85546875" bestFit="1" customWidth="1"/>
    <col min="8" max="8" width="7.28515625" style="253" customWidth="1"/>
    <col min="9" max="9" width="11.42578125" style="253" bestFit="1" customWidth="1"/>
    <col min="10" max="10" width="11.140625" style="253" customWidth="1"/>
    <col min="11" max="11" width="55.140625" customWidth="1"/>
    <col min="12" max="12" width="4" customWidth="1"/>
    <col min="13" max="14" width="6.28515625" customWidth="1"/>
    <col min="15" max="15" width="3.5703125" customWidth="1"/>
    <col min="16" max="16" width="5.42578125" customWidth="1"/>
    <col min="17" max="17" width="4.5703125" customWidth="1"/>
    <col min="18" max="18" width="3.5703125" customWidth="1"/>
    <col min="19" max="19" width="5" customWidth="1"/>
    <col min="20" max="20" width="4.28515625" customWidth="1"/>
    <col min="21" max="21" width="3.5703125" customWidth="1"/>
  </cols>
  <sheetData>
    <row r="1" spans="1:21" s="253" customFormat="1" ht="30" customHeight="1" x14ac:dyDescent="0.2">
      <c r="A1" s="861"/>
      <c r="B1" s="862"/>
      <c r="C1" s="866" t="s">
        <v>200</v>
      </c>
      <c r="D1" s="866"/>
      <c r="E1" s="866"/>
      <c r="F1" s="867"/>
      <c r="G1" s="765" t="s">
        <v>190</v>
      </c>
      <c r="H1" s="765"/>
      <c r="I1" s="765" t="s">
        <v>193</v>
      </c>
      <c r="J1" s="765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s="253" customFormat="1" ht="30" customHeight="1" x14ac:dyDescent="0.25">
      <c r="A2" s="863"/>
      <c r="B2" s="864"/>
      <c r="C2" s="868"/>
      <c r="D2" s="868"/>
      <c r="E2" s="868"/>
      <c r="F2" s="869"/>
      <c r="G2" s="765" t="s">
        <v>191</v>
      </c>
      <c r="H2" s="765"/>
      <c r="I2" s="765" t="s">
        <v>192</v>
      </c>
      <c r="J2" s="765"/>
      <c r="K2" s="9"/>
      <c r="L2" s="9"/>
      <c r="M2" s="9"/>
      <c r="N2" s="9"/>
      <c r="O2" s="9"/>
      <c r="P2" s="9"/>
      <c r="Q2" s="2"/>
      <c r="R2" s="2"/>
      <c r="S2" s="2"/>
      <c r="T2" s="2"/>
    </row>
    <row r="3" spans="1:21" s="66" customFormat="1" ht="15" customHeight="1" x14ac:dyDescent="0.25">
      <c r="A3" s="58"/>
      <c r="B3" s="58"/>
      <c r="C3" s="58"/>
      <c r="D3" s="58"/>
      <c r="E3" s="58"/>
      <c r="F3" s="256"/>
      <c r="G3" s="58"/>
      <c r="H3" s="256"/>
      <c r="I3" s="256"/>
      <c r="J3" s="256"/>
      <c r="K3" s="58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6" customFormat="1" ht="15" customHeight="1" x14ac:dyDescent="0.2">
      <c r="A4" s="5"/>
      <c r="B4" s="5"/>
      <c r="C4" s="366" t="s">
        <v>36</v>
      </c>
      <c r="D4" s="865">
        <f>'Captura PTC'!C5</f>
        <v>0</v>
      </c>
      <c r="E4" s="865"/>
      <c r="F4" s="865"/>
      <c r="G4" s="865"/>
      <c r="H4" s="865"/>
      <c r="I4" s="865"/>
      <c r="J4" s="865"/>
      <c r="K4" s="263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66" customFormat="1" ht="15.75" customHeight="1" x14ac:dyDescent="0.2">
      <c r="A5" s="5"/>
      <c r="B5" s="5"/>
      <c r="C5" s="366" t="s">
        <v>38</v>
      </c>
      <c r="D5" s="870">
        <f>'Captura PTC'!C5</f>
        <v>0</v>
      </c>
      <c r="E5" s="870"/>
      <c r="F5" s="870"/>
      <c r="G5" s="870"/>
      <c r="H5" s="363"/>
      <c r="I5" s="363"/>
      <c r="J5" s="373" t="s">
        <v>39</v>
      </c>
      <c r="K5" s="375">
        <f ca="1">'Captura PTC'!Q5</f>
        <v>44761</v>
      </c>
      <c r="L5" s="67"/>
      <c r="M5" s="5"/>
      <c r="N5" s="5"/>
      <c r="O5" s="5"/>
      <c r="P5" s="5"/>
      <c r="Q5" s="5"/>
      <c r="R5" s="5"/>
      <c r="S5" s="5"/>
      <c r="T5" s="5"/>
      <c r="U5" s="5"/>
    </row>
    <row r="6" spans="1:21" ht="12.75" customHeight="1" x14ac:dyDescent="0.2">
      <c r="A6" s="2"/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75" customFormat="1" ht="27.75" customHeight="1" x14ac:dyDescent="0.2">
      <c r="A7" s="11"/>
      <c r="B7" s="68"/>
      <c r="C7" s="73" t="s">
        <v>40</v>
      </c>
      <c r="D7" s="74" t="s">
        <v>41</v>
      </c>
      <c r="E7" s="267" t="str">
        <f>'Captura PTC'!H9</f>
        <v>PRODUCCIÓN</v>
      </c>
      <c r="F7" s="267" t="str">
        <f>'Captura PTC'!AA9</f>
        <v>RESPONSABILIDAD ACADÉMICO-ADMINISTRATIVA</v>
      </c>
      <c r="G7" s="267" t="str">
        <f>'Captura PTC'!AH9</f>
        <v>EVALUACIÓN ALUMNOS</v>
      </c>
      <c r="H7" s="267" t="str">
        <f>'Captura PTC'!AL9</f>
        <v>ÉTICA</v>
      </c>
      <c r="I7" s="267" t="str">
        <f>'Captura PTC'!AY9</f>
        <v>CAPACITACIÓN</v>
      </c>
      <c r="J7" s="74" t="s">
        <v>42</v>
      </c>
      <c r="K7" s="74" t="s">
        <v>43</v>
      </c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15.75" customHeight="1" x14ac:dyDescent="0.2">
      <c r="A8" s="2"/>
      <c r="B8" s="12">
        <v>1</v>
      </c>
      <c r="C8" s="13">
        <f>'Captura PTC'!B11</f>
        <v>0</v>
      </c>
      <c r="D8" s="14">
        <f>'Captura PTC'!C11</f>
        <v>0</v>
      </c>
      <c r="E8" s="14">
        <f>'Captura PTC'!H11</f>
        <v>0</v>
      </c>
      <c r="F8" s="18">
        <f>'Captura PTC'!AA11</f>
        <v>0</v>
      </c>
      <c r="G8" s="17">
        <f>'Captura PTC'!AH11</f>
        <v>0</v>
      </c>
      <c r="H8" s="18">
        <f>'Captura PTC'!AL11</f>
        <v>0</v>
      </c>
      <c r="I8" s="18">
        <f>'Captura PTC'!AY11</f>
        <v>0</v>
      </c>
      <c r="J8" s="17">
        <f>'Captura PTC'!AZ11</f>
        <v>0</v>
      </c>
      <c r="K8" s="19">
        <f>'Captura PTC'!BA11</f>
        <v>0</v>
      </c>
      <c r="L8" s="2"/>
      <c r="M8" s="2"/>
      <c r="N8" s="2"/>
      <c r="O8" s="2"/>
      <c r="P8" s="1"/>
      <c r="Q8" s="1"/>
      <c r="R8" s="2"/>
      <c r="S8" s="2"/>
      <c r="T8" s="2"/>
      <c r="U8" s="2"/>
    </row>
    <row r="9" spans="1:21" s="36" customFormat="1" ht="15.75" customHeight="1" x14ac:dyDescent="0.2">
      <c r="A9" s="2"/>
      <c r="B9" s="20">
        <v>2</v>
      </c>
      <c r="C9" s="13">
        <f>'Captura PTC'!B12</f>
        <v>0</v>
      </c>
      <c r="D9" s="14">
        <f>'Captura PTC'!C12</f>
        <v>0</v>
      </c>
      <c r="E9" s="14">
        <f>'Captura PTC'!H12</f>
        <v>0</v>
      </c>
      <c r="F9" s="18">
        <f>'Captura PTC'!AA12</f>
        <v>0</v>
      </c>
      <c r="G9" s="17">
        <f>'Captura PTC'!AH12</f>
        <v>0</v>
      </c>
      <c r="H9" s="18">
        <f>'Captura PTC'!AL12</f>
        <v>0</v>
      </c>
      <c r="I9" s="18">
        <f>'Captura PTC'!AY12</f>
        <v>0</v>
      </c>
      <c r="J9" s="17">
        <f>'Captura PTC'!AZ12</f>
        <v>0</v>
      </c>
      <c r="K9" s="19">
        <f>'Captura PTC'!BA12</f>
        <v>0</v>
      </c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s="37" customFormat="1" ht="15.75" customHeight="1" x14ac:dyDescent="0.2">
      <c r="A10" s="2"/>
      <c r="B10" s="20">
        <v>3</v>
      </c>
      <c r="C10" s="13">
        <f>'Captura PTC'!B13</f>
        <v>0</v>
      </c>
      <c r="D10" s="14">
        <f>'Captura PTC'!C13</f>
        <v>0</v>
      </c>
      <c r="E10" s="14">
        <f>'Captura PTC'!H13</f>
        <v>0</v>
      </c>
      <c r="F10" s="18">
        <f>'Captura PTC'!AA13</f>
        <v>0</v>
      </c>
      <c r="G10" s="17">
        <f>'Captura PTC'!AH13</f>
        <v>0</v>
      </c>
      <c r="H10" s="18">
        <f>'Captura PTC'!AL13</f>
        <v>0</v>
      </c>
      <c r="I10" s="18">
        <f>'Captura PTC'!AY13</f>
        <v>0</v>
      </c>
      <c r="J10" s="17">
        <f>'Captura PTC'!AZ13</f>
        <v>0</v>
      </c>
      <c r="K10" s="19">
        <f>'Captura PTC'!BA13</f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5.75" customHeight="1" x14ac:dyDescent="0.2">
      <c r="A11" s="2"/>
      <c r="B11" s="20">
        <v>4</v>
      </c>
      <c r="C11" s="13">
        <f>'Captura PTC'!B14</f>
        <v>0</v>
      </c>
      <c r="D11" s="14">
        <f>'Captura PTC'!C14</f>
        <v>0</v>
      </c>
      <c r="E11" s="14">
        <f>'Captura PTC'!H14</f>
        <v>0</v>
      </c>
      <c r="F11" s="18">
        <f>'Captura PTC'!AA14</f>
        <v>0</v>
      </c>
      <c r="G11" s="17">
        <f>'Captura PTC'!AH14</f>
        <v>0</v>
      </c>
      <c r="H11" s="18">
        <f>'Captura PTC'!AL14</f>
        <v>0</v>
      </c>
      <c r="I11" s="18">
        <f>'Captura PTC'!AY14</f>
        <v>0</v>
      </c>
      <c r="J11" s="17">
        <f>'Captura PTC'!AZ14</f>
        <v>0</v>
      </c>
      <c r="K11" s="19">
        <f>'Captura PTC'!BA14</f>
        <v>0</v>
      </c>
      <c r="L11" s="2"/>
      <c r="M11" s="2"/>
      <c r="N11" s="2"/>
      <c r="O11" s="2"/>
      <c r="P11" s="1"/>
      <c r="Q11" s="1"/>
      <c r="R11" s="2"/>
      <c r="S11" s="2"/>
      <c r="T11" s="2"/>
      <c r="U11" s="2"/>
    </row>
    <row r="12" spans="1:21" ht="15.75" customHeight="1" x14ac:dyDescent="0.2">
      <c r="A12" s="2"/>
      <c r="B12" s="20">
        <v>5</v>
      </c>
      <c r="C12" s="13">
        <f>'Captura PTC'!B15</f>
        <v>0</v>
      </c>
      <c r="D12" s="14">
        <f>'Captura PTC'!C15</f>
        <v>0</v>
      </c>
      <c r="E12" s="14">
        <f>'Captura PTC'!H15</f>
        <v>0</v>
      </c>
      <c r="F12" s="18">
        <f>'Captura PTC'!AA15</f>
        <v>0</v>
      </c>
      <c r="G12" s="17">
        <f>'Captura PTC'!AH15</f>
        <v>0</v>
      </c>
      <c r="H12" s="18">
        <f>'Captura PTC'!AL15</f>
        <v>0</v>
      </c>
      <c r="I12" s="18">
        <f>'Captura PTC'!AY15</f>
        <v>0</v>
      </c>
      <c r="J12" s="17">
        <f>'Captura PTC'!AZ15</f>
        <v>0</v>
      </c>
      <c r="K12" s="19">
        <f>'Captura PTC'!BA15</f>
        <v>0</v>
      </c>
      <c r="L12" s="2"/>
      <c r="M12" s="2"/>
      <c r="N12" s="2"/>
      <c r="O12" s="2"/>
      <c r="P12" s="1"/>
      <c r="Q12" s="1"/>
      <c r="R12" s="2"/>
      <c r="S12" s="2"/>
      <c r="T12" s="2"/>
      <c r="U12" s="2"/>
    </row>
    <row r="13" spans="1:21" s="36" customFormat="1" ht="15.75" customHeight="1" x14ac:dyDescent="0.2">
      <c r="A13" s="2"/>
      <c r="B13" s="20">
        <v>6</v>
      </c>
      <c r="C13" s="13">
        <f>'Captura PTC'!B16</f>
        <v>0</v>
      </c>
      <c r="D13" s="14">
        <f>'Captura PTC'!C16</f>
        <v>0</v>
      </c>
      <c r="E13" s="14">
        <f>'Captura PTC'!H16</f>
        <v>0</v>
      </c>
      <c r="F13" s="18">
        <f>'Captura PTC'!AA16</f>
        <v>0</v>
      </c>
      <c r="G13" s="17">
        <f>'Captura PTC'!AH16</f>
        <v>0</v>
      </c>
      <c r="H13" s="18">
        <f>'Captura PTC'!AL16</f>
        <v>0</v>
      </c>
      <c r="I13" s="18">
        <f>'Captura PTC'!AY16</f>
        <v>0</v>
      </c>
      <c r="J13" s="17">
        <f>'Captura PTC'!AZ16</f>
        <v>0</v>
      </c>
      <c r="K13" s="19">
        <f>'Captura PTC'!BA16</f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.75" customHeight="1" x14ac:dyDescent="0.2">
      <c r="A14" s="2"/>
      <c r="B14" s="12">
        <v>7</v>
      </c>
      <c r="C14" s="13">
        <f>'Captura PTC'!B17</f>
        <v>0</v>
      </c>
      <c r="D14" s="14">
        <f>'Captura PTC'!C17</f>
        <v>0</v>
      </c>
      <c r="E14" s="14">
        <f>'Captura PTC'!H17</f>
        <v>0</v>
      </c>
      <c r="F14" s="18">
        <f>'Captura PTC'!AA17</f>
        <v>0</v>
      </c>
      <c r="G14" s="17">
        <f>'Captura PTC'!AH17</f>
        <v>0</v>
      </c>
      <c r="H14" s="18">
        <f>'Captura PTC'!AL17</f>
        <v>0</v>
      </c>
      <c r="I14" s="18">
        <f>'Captura PTC'!AY17</f>
        <v>0</v>
      </c>
      <c r="J14" s="17">
        <f>'Captura PTC'!AZ17</f>
        <v>0</v>
      </c>
      <c r="K14" s="19">
        <f>'Captura PTC'!BA17</f>
        <v>0</v>
      </c>
      <c r="L14" s="2"/>
      <c r="M14" s="2"/>
      <c r="N14" s="2"/>
      <c r="O14" s="2"/>
      <c r="P14" s="1"/>
      <c r="Q14" s="1"/>
      <c r="R14" s="2"/>
      <c r="S14" s="2"/>
      <c r="T14" s="2"/>
      <c r="U14" s="2"/>
    </row>
    <row r="15" spans="1:21" ht="15.75" customHeight="1" x14ac:dyDescent="0.2">
      <c r="A15" s="2"/>
      <c r="B15" s="12">
        <v>8</v>
      </c>
      <c r="C15" s="13">
        <f>'Captura PTC'!B18</f>
        <v>0</v>
      </c>
      <c r="D15" s="14">
        <f>'Captura PTC'!C18</f>
        <v>0</v>
      </c>
      <c r="E15" s="14">
        <f>'Captura PTC'!H18</f>
        <v>0</v>
      </c>
      <c r="F15" s="18">
        <f>'Captura PTC'!AA18</f>
        <v>0</v>
      </c>
      <c r="G15" s="17">
        <f>'Captura PTC'!AH18</f>
        <v>0</v>
      </c>
      <c r="H15" s="18">
        <f>'Captura PTC'!AL18</f>
        <v>0</v>
      </c>
      <c r="I15" s="18">
        <f>'Captura PTC'!AY18</f>
        <v>0</v>
      </c>
      <c r="J15" s="17">
        <f>'Captura PTC'!AZ18</f>
        <v>0</v>
      </c>
      <c r="K15" s="19">
        <f>'Captura PTC'!BA18</f>
        <v>0</v>
      </c>
      <c r="L15" s="2"/>
      <c r="M15" s="2"/>
      <c r="N15" s="2"/>
      <c r="O15" s="2"/>
      <c r="P15" s="1"/>
      <c r="Q15" s="1"/>
      <c r="R15" s="2"/>
      <c r="S15" s="2"/>
      <c r="T15" s="2"/>
      <c r="U15" s="2"/>
    </row>
    <row r="16" spans="1:21" ht="15.75" customHeight="1" x14ac:dyDescent="0.2">
      <c r="A16" s="2"/>
      <c r="B16" s="12">
        <v>9</v>
      </c>
      <c r="C16" s="13">
        <f>'Captura PTC'!B19</f>
        <v>0</v>
      </c>
      <c r="D16" s="14">
        <f>'Captura PTC'!C19</f>
        <v>0</v>
      </c>
      <c r="E16" s="14">
        <f>'Captura PTC'!H19</f>
        <v>0</v>
      </c>
      <c r="F16" s="18">
        <f>'Captura PTC'!AA19</f>
        <v>0</v>
      </c>
      <c r="G16" s="17">
        <f>'Captura PTC'!AH19</f>
        <v>0</v>
      </c>
      <c r="H16" s="18">
        <f>'Captura PTC'!AL19</f>
        <v>0</v>
      </c>
      <c r="I16" s="18">
        <f>'Captura PTC'!AY19</f>
        <v>0</v>
      </c>
      <c r="J16" s="17">
        <f>'Captura PTC'!AZ19</f>
        <v>0</v>
      </c>
      <c r="K16" s="19">
        <f>'Captura PTC'!BA19</f>
        <v>0</v>
      </c>
      <c r="L16" s="2"/>
      <c r="M16" s="2"/>
      <c r="N16" s="2"/>
      <c r="O16" s="2"/>
      <c r="P16" s="1"/>
      <c r="Q16" s="1"/>
      <c r="R16" s="2"/>
      <c r="S16" s="2"/>
      <c r="T16" s="2"/>
      <c r="U16" s="2"/>
    </row>
    <row r="17" spans="1:21" ht="15.75" customHeight="1" x14ac:dyDescent="0.2">
      <c r="A17" s="2"/>
      <c r="B17" s="20">
        <v>10</v>
      </c>
      <c r="C17" s="13">
        <f>'Captura PTC'!B20</f>
        <v>0</v>
      </c>
      <c r="D17" s="14">
        <f>'Captura PTC'!C20</f>
        <v>0</v>
      </c>
      <c r="E17" s="14">
        <f>'Captura PTC'!H20</f>
        <v>0</v>
      </c>
      <c r="F17" s="18">
        <f>'Captura PTC'!AA20</f>
        <v>0</v>
      </c>
      <c r="G17" s="17">
        <f>'Captura PTC'!AH20</f>
        <v>0</v>
      </c>
      <c r="H17" s="18">
        <f>'Captura PTC'!AL20</f>
        <v>0</v>
      </c>
      <c r="I17" s="18">
        <f>'Captura PTC'!AY20</f>
        <v>0</v>
      </c>
      <c r="J17" s="17">
        <f>'Captura PTC'!AZ20</f>
        <v>0</v>
      </c>
      <c r="K17" s="19">
        <f>'Captura PTC'!BA20</f>
        <v>0</v>
      </c>
      <c r="L17" s="2"/>
      <c r="M17" s="2"/>
      <c r="N17" s="2"/>
      <c r="O17" s="2"/>
      <c r="P17" s="1"/>
      <c r="Q17" s="1"/>
      <c r="R17" s="2"/>
      <c r="S17" s="2"/>
      <c r="T17" s="2"/>
      <c r="U17" s="2"/>
    </row>
    <row r="18" spans="1:21" ht="15.75" customHeight="1" x14ac:dyDescent="0.2">
      <c r="A18" s="2"/>
      <c r="B18" s="20">
        <v>11</v>
      </c>
      <c r="C18" s="13">
        <f>'Captura PTC'!B26</f>
        <v>0</v>
      </c>
      <c r="D18" s="14">
        <f>'Captura PTC'!C26</f>
        <v>0</v>
      </c>
      <c r="E18" s="14">
        <f>'Captura PTC'!H26</f>
        <v>0</v>
      </c>
      <c r="F18" s="18">
        <f>'Captura PTC'!AA26</f>
        <v>0</v>
      </c>
      <c r="G18" s="17">
        <f>'Captura PTC'!AH26</f>
        <v>0</v>
      </c>
      <c r="H18" s="18">
        <f>'Captura PTC'!AL26</f>
        <v>0</v>
      </c>
      <c r="I18" s="18">
        <f>'Captura PTC'!AY26</f>
        <v>0</v>
      </c>
      <c r="J18" s="17">
        <f>'Captura PTC'!AZ26</f>
        <v>0</v>
      </c>
      <c r="K18" s="19">
        <f>'Captura PTC'!BA26</f>
        <v>0</v>
      </c>
      <c r="L18" s="2"/>
      <c r="M18" s="2"/>
      <c r="N18" s="2"/>
      <c r="O18" s="2"/>
      <c r="P18" s="1"/>
      <c r="Q18" s="1"/>
      <c r="R18" s="2"/>
      <c r="S18" s="2"/>
      <c r="T18" s="2"/>
      <c r="U18" s="2"/>
    </row>
    <row r="19" spans="1:21" s="238" customFormat="1" ht="15.75" customHeight="1" x14ac:dyDescent="0.2">
      <c r="A19" s="2"/>
      <c r="B19" s="20">
        <v>12</v>
      </c>
      <c r="C19" s="13">
        <f>'Captura PTC'!B27</f>
        <v>0</v>
      </c>
      <c r="D19" s="14">
        <f>'Captura PTC'!C27</f>
        <v>0</v>
      </c>
      <c r="E19" s="14">
        <f>'Captura PTC'!H27</f>
        <v>0</v>
      </c>
      <c r="F19" s="18">
        <f>'Captura PTC'!AA27</f>
        <v>0</v>
      </c>
      <c r="G19" s="17">
        <f>'Captura PTC'!AH27</f>
        <v>0</v>
      </c>
      <c r="H19" s="18">
        <f>'Captura PTC'!AL27</f>
        <v>0</v>
      </c>
      <c r="I19" s="18">
        <f>'Captura PTC'!AY27</f>
        <v>0</v>
      </c>
      <c r="J19" s="17">
        <f>'Captura PTC'!AZ27</f>
        <v>0</v>
      </c>
      <c r="K19" s="19">
        <f>'Captura PTC'!BA27</f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238" customFormat="1" ht="15.75" customHeight="1" x14ac:dyDescent="0.2">
      <c r="A20" s="2"/>
      <c r="B20" s="20">
        <v>13</v>
      </c>
      <c r="C20" s="13">
        <f>'Captura PTC'!B28</f>
        <v>0</v>
      </c>
      <c r="D20" s="14">
        <f>'Captura PTC'!C28</f>
        <v>0</v>
      </c>
      <c r="E20" s="14">
        <f>'Captura PTC'!H28</f>
        <v>0</v>
      </c>
      <c r="F20" s="18">
        <f>'Captura PTC'!AA28</f>
        <v>0</v>
      </c>
      <c r="G20" s="17">
        <f>'Captura PTC'!AH28</f>
        <v>0</v>
      </c>
      <c r="H20" s="18">
        <f>'Captura PTC'!AL28</f>
        <v>0</v>
      </c>
      <c r="I20" s="18">
        <f>'Captura PTC'!AY28</f>
        <v>0</v>
      </c>
      <c r="J20" s="17">
        <f>'Captura PTC'!AZ28</f>
        <v>0</v>
      </c>
      <c r="K20" s="19">
        <f>'Captura PTC'!BA28</f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38" customFormat="1" ht="15.75" customHeight="1" x14ac:dyDescent="0.2">
      <c r="A21" s="2"/>
      <c r="B21" s="20">
        <v>14</v>
      </c>
      <c r="C21" s="13">
        <f>'Captura PTC'!B29</f>
        <v>0</v>
      </c>
      <c r="D21" s="14">
        <f>'Captura PTC'!C29</f>
        <v>0</v>
      </c>
      <c r="E21" s="14">
        <f>'Captura PTC'!H29</f>
        <v>0</v>
      </c>
      <c r="F21" s="18">
        <f>'Captura PTC'!AA29</f>
        <v>0</v>
      </c>
      <c r="G21" s="17">
        <f>'Captura PTC'!AH29</f>
        <v>0</v>
      </c>
      <c r="H21" s="18">
        <f>'Captura PTC'!AL29</f>
        <v>0</v>
      </c>
      <c r="I21" s="18">
        <f>'Captura PTC'!AY29</f>
        <v>0</v>
      </c>
      <c r="J21" s="17">
        <f>'Captura PTC'!AZ29</f>
        <v>0</v>
      </c>
      <c r="K21" s="19">
        <f>'Captura PTC'!BA29</f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 x14ac:dyDescent="0.2">
      <c r="A22" s="2"/>
      <c r="B22" s="20">
        <v>15</v>
      </c>
      <c r="C22" s="13">
        <f>'Captura PTC'!B30</f>
        <v>0</v>
      </c>
      <c r="D22" s="14">
        <f>'Captura PTC'!C30</f>
        <v>0</v>
      </c>
      <c r="E22" s="14">
        <f>'Captura PTC'!H30</f>
        <v>0</v>
      </c>
      <c r="F22" s="18">
        <f>'Captura PTC'!AA30</f>
        <v>0</v>
      </c>
      <c r="G22" s="17">
        <f>'Captura PTC'!AH30</f>
        <v>0</v>
      </c>
      <c r="H22" s="18">
        <f>'Captura PTC'!AL30</f>
        <v>0</v>
      </c>
      <c r="I22" s="18">
        <f>'Captura PTC'!AY30</f>
        <v>0</v>
      </c>
      <c r="J22" s="17">
        <f>'Captura PTC'!AZ30</f>
        <v>0</v>
      </c>
      <c r="K22" s="19">
        <f>'Captura PTC'!BA30</f>
        <v>0</v>
      </c>
      <c r="L22" s="2"/>
      <c r="M22" s="2"/>
      <c r="N22" s="2"/>
      <c r="O22" s="2"/>
      <c r="P22" s="1"/>
      <c r="Q22" s="1"/>
      <c r="R22" s="2"/>
      <c r="S22" s="2"/>
      <c r="T22" s="2"/>
      <c r="U22" s="2"/>
    </row>
    <row r="23" spans="1:21" s="72" customFormat="1" ht="24.75" customHeight="1" x14ac:dyDescent="0.2">
      <c r="A23" s="71"/>
      <c r="B23" s="71"/>
      <c r="C23" s="1040" t="s">
        <v>53</v>
      </c>
      <c r="D23" s="1041"/>
      <c r="E23" s="70">
        <f>AVERAGE(E8:E22)</f>
        <v>0</v>
      </c>
      <c r="F23" s="70">
        <f t="shared" ref="F23:J23" si="0">AVERAGE(F8:F22)</f>
        <v>0</v>
      </c>
      <c r="G23" s="70">
        <f>AVERAGE(G8:G22)</f>
        <v>0</v>
      </c>
      <c r="H23" s="70">
        <f>AVERAGE(H8:H22)</f>
        <v>0</v>
      </c>
      <c r="I23" s="70">
        <f t="shared" si="0"/>
        <v>0</v>
      </c>
      <c r="J23" s="70">
        <f t="shared" si="0"/>
        <v>0</v>
      </c>
      <c r="K23" s="19"/>
      <c r="L23" s="71"/>
      <c r="M23" s="71"/>
      <c r="N23" s="71"/>
      <c r="O23" s="71"/>
      <c r="P23" s="71"/>
      <c r="Q23" s="71"/>
      <c r="R23" s="71"/>
      <c r="S23" s="71"/>
      <c r="T23" s="71"/>
      <c r="U23" s="71"/>
    </row>
    <row r="24" spans="1:21" ht="12.75" customHeight="1" x14ac:dyDescent="0.2">
      <c r="A24" s="2"/>
      <c r="B24" s="2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  <c r="R24" s="2"/>
      <c r="S24" s="2"/>
      <c r="T24" s="2"/>
      <c r="U24" s="2"/>
    </row>
    <row r="25" spans="1:21" ht="15" customHeight="1" x14ac:dyDescent="0.25">
      <c r="A25" s="2"/>
      <c r="B25" s="1"/>
      <c r="C25" s="26"/>
      <c r="D25" s="26"/>
      <c r="E25" s="26"/>
      <c r="F25" s="254"/>
      <c r="G25" s="26"/>
      <c r="H25" s="254"/>
      <c r="J25" s="26"/>
      <c r="K25" s="26"/>
      <c r="L25" s="2"/>
      <c r="M25" s="2"/>
      <c r="N25" s="2"/>
      <c r="O25" s="2"/>
      <c r="P25" s="1"/>
      <c r="Q25" s="1"/>
      <c r="R25" s="2"/>
      <c r="S25" s="2"/>
      <c r="T25" s="2"/>
      <c r="U25" s="2"/>
    </row>
    <row r="26" spans="1:21" ht="15" customHeight="1" x14ac:dyDescent="0.25">
      <c r="A26" s="2"/>
      <c r="B26" s="26"/>
      <c r="C26" s="7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  <c r="Q26" s="1"/>
      <c r="R26" s="2"/>
      <c r="S26" s="2"/>
      <c r="T26" s="2"/>
      <c r="U26" s="2"/>
    </row>
    <row r="27" spans="1:21" ht="15" customHeight="1" x14ac:dyDescent="0.25">
      <c r="A27" s="2"/>
      <c r="B27" s="27"/>
      <c r="C27" s="7"/>
      <c r="D27" s="1"/>
      <c r="E27" s="2"/>
      <c r="F27" s="34"/>
      <c r="G27" s="2"/>
      <c r="H27" s="34"/>
      <c r="I27" s="34"/>
      <c r="J27" s="34"/>
      <c r="K27" s="2"/>
      <c r="L27" s="2"/>
      <c r="M27" s="2"/>
      <c r="N27" s="2"/>
      <c r="O27" s="2"/>
      <c r="P27" s="1"/>
      <c r="Q27" s="1"/>
      <c r="R27" s="2"/>
      <c r="S27" s="2"/>
      <c r="T27" s="2"/>
      <c r="U27" s="2"/>
    </row>
    <row r="28" spans="1:21" ht="15" customHeight="1" x14ac:dyDescent="0.25">
      <c r="A28" s="2"/>
      <c r="B28" s="27"/>
      <c r="C28" s="2"/>
      <c r="D28" s="2"/>
      <c r="E28" s="2"/>
      <c r="F28" s="255" t="s">
        <v>54</v>
      </c>
      <c r="G28" s="4"/>
      <c r="H28" s="255"/>
      <c r="I28" s="255"/>
      <c r="J28" s="255"/>
      <c r="K28" s="2"/>
      <c r="L28" s="2"/>
      <c r="M28" s="2"/>
      <c r="N28" s="2"/>
      <c r="O28" s="2"/>
      <c r="P28" s="1"/>
      <c r="Q28" s="1"/>
      <c r="R28" s="2"/>
      <c r="S28" s="2"/>
      <c r="T28" s="2"/>
      <c r="U28" s="2"/>
    </row>
    <row r="29" spans="1:21" ht="12.75" customHeight="1" x14ac:dyDescent="0.25">
      <c r="A29" s="2"/>
      <c r="B29" s="2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  <c r="R29" s="2"/>
      <c r="S29" s="2"/>
      <c r="T29" s="2"/>
      <c r="U29" s="2"/>
    </row>
    <row r="30" spans="1:21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"/>
      <c r="Q35" s="1"/>
      <c r="R35" s="2"/>
      <c r="S35" s="2"/>
      <c r="T35" s="2"/>
      <c r="U35" s="2"/>
    </row>
    <row r="36" spans="1:21" ht="15.75" customHeight="1" x14ac:dyDescent="0.2">
      <c r="B36" s="2"/>
    </row>
  </sheetData>
  <mergeCells count="9">
    <mergeCell ref="C23:D23"/>
    <mergeCell ref="A1:B2"/>
    <mergeCell ref="D4:J4"/>
    <mergeCell ref="D5:G5"/>
    <mergeCell ref="G1:H1"/>
    <mergeCell ref="G2:H2"/>
    <mergeCell ref="I1:J1"/>
    <mergeCell ref="I2:J2"/>
    <mergeCell ref="C1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fitToHeight="2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I10" sqref="I10"/>
    </sheetView>
  </sheetViews>
  <sheetFormatPr baseColWidth="10" defaultColWidth="17.28515625" defaultRowHeight="15.75" customHeight="1" x14ac:dyDescent="0.2"/>
  <cols>
    <col min="1" max="1" width="3.140625" style="43" customWidth="1"/>
    <col min="2" max="2" width="17.85546875" style="43" customWidth="1"/>
    <col min="3" max="3" width="10.7109375" style="43" customWidth="1"/>
    <col min="4" max="4" width="16.140625" style="43" customWidth="1"/>
    <col min="5" max="5" width="17.5703125" style="43" customWidth="1"/>
    <col min="6" max="6" width="15.28515625" style="43" customWidth="1"/>
    <col min="7" max="7" width="13" style="43" customWidth="1"/>
    <col min="8" max="12" width="10" style="43" customWidth="1"/>
    <col min="13" max="16384" width="17.28515625" style="43"/>
  </cols>
  <sheetData>
    <row r="1" spans="1:13" s="253" customFormat="1" ht="30" customHeight="1" x14ac:dyDescent="0.2">
      <c r="A1" s="764"/>
      <c r="B1" s="764"/>
      <c r="C1" s="766" t="s">
        <v>201</v>
      </c>
      <c r="D1" s="766"/>
      <c r="E1" s="766"/>
      <c r="F1" s="378" t="s">
        <v>190</v>
      </c>
      <c r="G1" s="378" t="s">
        <v>193</v>
      </c>
      <c r="H1" s="83"/>
      <c r="I1" s="83"/>
      <c r="J1" s="83"/>
      <c r="K1" s="83"/>
      <c r="L1" s="83"/>
      <c r="M1" s="83"/>
    </row>
    <row r="2" spans="1:13" s="253" customFormat="1" ht="30" customHeight="1" x14ac:dyDescent="0.2">
      <c r="A2" s="764"/>
      <c r="B2" s="764"/>
      <c r="C2" s="766"/>
      <c r="D2" s="766"/>
      <c r="E2" s="766"/>
      <c r="F2" s="378" t="s">
        <v>191</v>
      </c>
      <c r="G2" s="378" t="s">
        <v>192</v>
      </c>
      <c r="H2" s="83"/>
      <c r="I2" s="83"/>
      <c r="J2" s="83"/>
      <c r="K2" s="83"/>
      <c r="L2" s="83"/>
      <c r="M2" s="83"/>
    </row>
    <row r="3" spans="1:13" s="57" customFormat="1" ht="12.75" customHeight="1" x14ac:dyDescent="0.25">
      <c r="C3" s="29"/>
      <c r="D3" s="29"/>
      <c r="E3" s="28"/>
      <c r="F3" s="28"/>
      <c r="G3" s="87"/>
      <c r="H3" s="28"/>
      <c r="M3" s="2"/>
    </row>
    <row r="4" spans="1:13" s="57" customFormat="1" ht="12.75" customHeight="1" x14ac:dyDescent="0.2">
      <c r="A4" s="905" t="s">
        <v>56</v>
      </c>
      <c r="B4" s="905"/>
      <c r="C4" s="865">
        <f>'Captura PTC'!C4</f>
        <v>0</v>
      </c>
      <c r="D4" s="865"/>
      <c r="E4" s="865"/>
      <c r="F4" s="865"/>
      <c r="G4" s="865"/>
      <c r="H4" s="28"/>
      <c r="M4" s="2"/>
    </row>
    <row r="5" spans="1:13" s="57" customFormat="1" ht="12.75" customHeight="1" x14ac:dyDescent="0.2">
      <c r="A5" s="905" t="s">
        <v>63</v>
      </c>
      <c r="B5" s="905"/>
      <c r="C5" s="870" t="s">
        <v>110</v>
      </c>
      <c r="D5" s="870"/>
      <c r="E5" s="870"/>
      <c r="F5" s="88" t="s">
        <v>112</v>
      </c>
      <c r="G5" s="376" t="e">
        <f>VLOOKUP(C6,'Evaluación PTC'!C8:J22,2,FALSE)</f>
        <v>#N/A</v>
      </c>
      <c r="H5" s="28"/>
      <c r="J5" s="2"/>
      <c r="K5" s="39"/>
      <c r="M5" s="2"/>
    </row>
    <row r="6" spans="1:13" s="57" customFormat="1" ht="12.75" customHeight="1" x14ac:dyDescent="0.2">
      <c r="A6" s="905" t="s">
        <v>65</v>
      </c>
      <c r="B6" s="905"/>
      <c r="C6" s="906" t="s">
        <v>181</v>
      </c>
      <c r="D6" s="906"/>
      <c r="E6" s="906"/>
      <c r="F6" s="906"/>
      <c r="G6" s="906"/>
      <c r="H6" s="28"/>
      <c r="M6" s="2"/>
    </row>
    <row r="7" spans="1:13" s="57" customFormat="1" ht="12.75" customHeight="1" x14ac:dyDescent="0.2">
      <c r="A7" s="905" t="s">
        <v>66</v>
      </c>
      <c r="B7" s="905"/>
      <c r="C7" s="870">
        <f>'Captura PTC'!C5</f>
        <v>0</v>
      </c>
      <c r="D7" s="870"/>
      <c r="E7" s="870"/>
      <c r="F7" s="870"/>
      <c r="G7" s="870"/>
      <c r="H7" s="28"/>
      <c r="I7" s="28"/>
      <c r="M7" s="2"/>
    </row>
    <row r="8" spans="1:13" s="57" customFormat="1" ht="12.75" customHeight="1" x14ac:dyDescent="0.2">
      <c r="A8" s="905" t="s">
        <v>67</v>
      </c>
      <c r="B8" s="905"/>
      <c r="C8" s="1054"/>
      <c r="D8" s="1054"/>
      <c r="E8" s="1054"/>
      <c r="F8" s="1054"/>
      <c r="G8" s="1054"/>
      <c r="H8" s="35"/>
      <c r="L8" s="2"/>
    </row>
    <row r="9" spans="1:13" s="57" customFormat="1" ht="12.75" customHeight="1" thickBot="1" x14ac:dyDescent="0.3">
      <c r="C9" s="28"/>
      <c r="D9" s="28"/>
      <c r="E9" s="28"/>
      <c r="F9" s="28"/>
      <c r="G9" s="87"/>
      <c r="H9" s="28"/>
      <c r="I9" s="28"/>
      <c r="M9" s="2"/>
    </row>
    <row r="10" spans="1:13" s="111" customFormat="1" ht="39" customHeight="1" thickBot="1" x14ac:dyDescent="0.25">
      <c r="A10" s="1042" t="s">
        <v>71</v>
      </c>
      <c r="B10" s="1043"/>
      <c r="C10" s="1043"/>
      <c r="D10" s="1043"/>
      <c r="E10" s="1044"/>
      <c r="F10" s="116" t="s">
        <v>73</v>
      </c>
      <c r="G10" s="119" t="s">
        <v>74</v>
      </c>
    </row>
    <row r="11" spans="1:13" s="111" customFormat="1" ht="15" customHeight="1" x14ac:dyDescent="0.2">
      <c r="A11" s="1045" t="str">
        <f>'Aspectos PTC'!$B$5</f>
        <v>PRODUCCIÓN</v>
      </c>
      <c r="B11" s="1046"/>
      <c r="C11" s="1046"/>
      <c r="D11" s="1046"/>
      <c r="E11" s="1047"/>
      <c r="F11" s="113" t="e">
        <f>IF($G$5="A",'Aspectos PTC'!$F$5,IF($G$5="B",'Aspectos PTC'!$H$5,IF($G$5="c",'Aspectos PTC'!$J$5)))</f>
        <v>#N/A</v>
      </c>
      <c r="G11" s="118" t="e">
        <f>VLOOKUP($C$6,'Evaluación PTC'!$C$8:$J$22,3,FALSE)</f>
        <v>#N/A</v>
      </c>
    </row>
    <row r="12" spans="1:13" s="111" customFormat="1" ht="15" customHeight="1" x14ac:dyDescent="0.2">
      <c r="A12" s="1048" t="str">
        <f>'Aspectos PTC'!$B$7</f>
        <v>RESPONSABILIDAD ACADÉMICO-ADMINISTRATIVA</v>
      </c>
      <c r="B12" s="1049"/>
      <c r="C12" s="1049"/>
      <c r="D12" s="1049"/>
      <c r="E12" s="1050"/>
      <c r="F12" s="114" t="e">
        <f>IF($G$5="A",'Aspectos PTC'!$F$7,IF($G$5="B",'Aspectos PTC'!$H$7,IF($G$5="c",'Aspectos PTC'!$J$7)))</f>
        <v>#N/A</v>
      </c>
      <c r="G12" s="118" t="e">
        <f>VLOOKUP($C$6,'Evaluación PTC'!$C$8:$J$22,5,FALSE)</f>
        <v>#N/A</v>
      </c>
    </row>
    <row r="13" spans="1:13" s="111" customFormat="1" ht="15" customHeight="1" x14ac:dyDescent="0.2">
      <c r="A13" s="1048" t="str">
        <f>'Aspectos PTC'!$B$12</f>
        <v>EVALUACIÓN ALUMNOS</v>
      </c>
      <c r="B13" s="1049"/>
      <c r="C13" s="1049"/>
      <c r="D13" s="1049"/>
      <c r="E13" s="1050"/>
      <c r="F13" s="114" t="e">
        <f>IF($G$5="A",'Aspectos PTC'!$F$12,IF($G$5="B",'Aspectos PTC'!$H$12,IF($G$5="c",'Aspectos PTC'!$J$12)))</f>
        <v>#N/A</v>
      </c>
      <c r="G13" s="118" t="e">
        <f>VLOOKUP($C$6,'Evaluación PTC'!$C$8:$J$22,4,FALSE)</f>
        <v>#N/A</v>
      </c>
    </row>
    <row r="14" spans="1:13" s="111" customFormat="1" ht="15" customHeight="1" x14ac:dyDescent="0.2">
      <c r="A14" s="1048" t="str">
        <f>'Aspectos PTC'!$B$14</f>
        <v>ÉTICA</v>
      </c>
      <c r="B14" s="1049"/>
      <c r="C14" s="1049"/>
      <c r="D14" s="1049"/>
      <c r="E14" s="1050"/>
      <c r="F14" s="115" t="e">
        <f>IF($G$5="A",'Aspectos PTC'!$F$14,IF($G$5="B",'Aspectos PTC'!$H$14,IF($G$5="c",'Aspectos PTC'!$J$14)))</f>
        <v>#N/A</v>
      </c>
      <c r="G14" s="118" t="e">
        <f>VLOOKUP($C$6,'Evaluación PTC'!$C$8:$J$22,6,FALSE)</f>
        <v>#N/A</v>
      </c>
    </row>
    <row r="15" spans="1:13" s="111" customFormat="1" ht="15" customHeight="1" thickBot="1" x14ac:dyDescent="0.25">
      <c r="A15" s="1051" t="str">
        <f>'Aspectos PTC'!$B$15</f>
        <v>CAPACITACIÓN</v>
      </c>
      <c r="B15" s="1052"/>
      <c r="C15" s="1052"/>
      <c r="D15" s="1052"/>
      <c r="E15" s="1053"/>
      <c r="F15" s="115" t="e">
        <f>IF($G$5="A",'Aspectos PTC'!$F$15,IF($G$5="B",'Aspectos PTC'!$H$15,IF($G$5="c",'Aspectos PTC'!$J$15)))</f>
        <v>#N/A</v>
      </c>
      <c r="G15" s="118" t="e">
        <f>VLOOKUP($C$6,'Evaluación PTC'!$C$8:$J$22,7,FALSE)</f>
        <v>#N/A</v>
      </c>
    </row>
    <row r="16" spans="1:13" s="111" customFormat="1" ht="15" customHeight="1" thickBot="1" x14ac:dyDescent="0.25">
      <c r="A16" s="1051" t="s">
        <v>24</v>
      </c>
      <c r="B16" s="1052"/>
      <c r="C16" s="1052"/>
      <c r="D16" s="1052"/>
      <c r="E16" s="1053"/>
      <c r="F16" s="112" t="e">
        <f>SUM(F11:F15)</f>
        <v>#N/A</v>
      </c>
      <c r="G16" s="117" t="e">
        <f>SUM(G11:G15)</f>
        <v>#N/A</v>
      </c>
      <c r="H16" s="45"/>
    </row>
    <row r="17" spans="1:7" ht="21" customHeight="1" x14ac:dyDescent="0.2">
      <c r="B17" s="44"/>
      <c r="C17" s="46"/>
      <c r="D17" s="46"/>
      <c r="E17" s="46"/>
      <c r="F17" s="46"/>
    </row>
    <row r="18" spans="1:7" ht="12.75" customHeight="1" thickBot="1" x14ac:dyDescent="0.25">
      <c r="A18" s="893" t="s">
        <v>103</v>
      </c>
      <c r="B18" s="893"/>
      <c r="C18" s="893"/>
      <c r="D18" s="893"/>
      <c r="E18" s="893"/>
      <c r="F18" s="893"/>
      <c r="G18" s="893"/>
    </row>
    <row r="19" spans="1:7" ht="12.75" customHeight="1" x14ac:dyDescent="0.2">
      <c r="A19" s="894" t="e">
        <f>VLOOKUP($C$6,'Evaluación PTC'!$C$8:$K$22,9,FALSE)</f>
        <v>#N/A</v>
      </c>
      <c r="B19" s="895"/>
      <c r="C19" s="895"/>
      <c r="D19" s="895"/>
      <c r="E19" s="895"/>
      <c r="F19" s="895"/>
      <c r="G19" s="896"/>
    </row>
    <row r="20" spans="1:7" ht="12.75" customHeight="1" thickBot="1" x14ac:dyDescent="0.25">
      <c r="A20" s="897"/>
      <c r="B20" s="898"/>
      <c r="C20" s="898"/>
      <c r="D20" s="898"/>
      <c r="E20" s="898"/>
      <c r="F20" s="898"/>
      <c r="G20" s="899"/>
    </row>
    <row r="21" spans="1:7" ht="12.75" customHeight="1" x14ac:dyDescent="0.2">
      <c r="A21" s="892"/>
      <c r="B21" s="892"/>
      <c r="C21" s="892"/>
      <c r="D21" s="892"/>
      <c r="E21" s="892"/>
      <c r="F21" s="892"/>
      <c r="G21" s="892"/>
    </row>
    <row r="22" spans="1:7" ht="12.75" customHeight="1" x14ac:dyDescent="0.2">
      <c r="B22" s="44"/>
    </row>
    <row r="23" spans="1:7" ht="12.75" customHeight="1" x14ac:dyDescent="0.2">
      <c r="B23" s="44"/>
    </row>
    <row r="24" spans="1:7" ht="12.75" customHeight="1" x14ac:dyDescent="0.2">
      <c r="B24" s="44"/>
    </row>
    <row r="25" spans="1:7" ht="12.75" customHeight="1" x14ac:dyDescent="0.2">
      <c r="B25" s="44"/>
    </row>
    <row r="26" spans="1:7" ht="12.75" customHeight="1" x14ac:dyDescent="0.2">
      <c r="B26" s="44"/>
    </row>
    <row r="27" spans="1:7" ht="12.75" customHeight="1" x14ac:dyDescent="0.2">
      <c r="B27" s="44"/>
    </row>
    <row r="28" spans="1:7" ht="12.75" customHeight="1" x14ac:dyDescent="0.2">
      <c r="B28" s="44"/>
    </row>
    <row r="29" spans="1:7" s="60" customFormat="1" ht="12.75" customHeight="1" x14ac:dyDescent="0.2">
      <c r="B29" s="44"/>
    </row>
    <row r="30" spans="1:7" s="60" customFormat="1" ht="12.75" customHeight="1" x14ac:dyDescent="0.2">
      <c r="B30" s="44"/>
    </row>
    <row r="31" spans="1:7" s="60" customFormat="1" ht="12.75" customHeight="1" x14ac:dyDescent="0.2">
      <c r="B31" s="44"/>
    </row>
    <row r="32" spans="1:7" s="60" customFormat="1" ht="12.75" customHeight="1" x14ac:dyDescent="0.2">
      <c r="B32" s="44"/>
    </row>
    <row r="33" spans="1:13" s="60" customFormat="1" ht="12.75" customHeight="1" x14ac:dyDescent="0.2">
      <c r="B33" s="44"/>
    </row>
    <row r="34" spans="1:13" s="60" customFormat="1" ht="12.75" customHeight="1" x14ac:dyDescent="0.2">
      <c r="B34" s="44"/>
    </row>
    <row r="35" spans="1:13" s="60" customFormat="1" ht="12.75" customHeight="1" x14ac:dyDescent="0.2">
      <c r="B35" s="44"/>
    </row>
    <row r="36" spans="1:13" ht="12.75" customHeight="1" x14ac:dyDescent="0.2">
      <c r="B36" s="44"/>
    </row>
    <row r="37" spans="1:13" ht="12.75" customHeight="1" x14ac:dyDescent="0.2">
      <c r="B37" s="44"/>
    </row>
    <row r="38" spans="1:13" ht="12.75" customHeight="1" x14ac:dyDescent="0.2">
      <c r="B38" s="44"/>
    </row>
    <row r="39" spans="1:13" ht="12.75" customHeight="1" x14ac:dyDescent="0.2">
      <c r="B39" s="44"/>
    </row>
    <row r="40" spans="1:13" ht="12.75" customHeight="1" x14ac:dyDescent="0.2">
      <c r="B40" s="44"/>
    </row>
    <row r="41" spans="1:13" ht="12.75" customHeight="1" x14ac:dyDescent="0.2">
      <c r="B41" s="44"/>
    </row>
    <row r="42" spans="1:13" s="57" customFormat="1" ht="20.25" customHeight="1" thickBot="1" x14ac:dyDescent="0.25">
      <c r="A42" s="88" t="s">
        <v>104</v>
      </c>
      <c r="B42" s="88"/>
      <c r="C42" s="88"/>
      <c r="D42" s="88"/>
      <c r="E42" s="88"/>
      <c r="F42" s="88"/>
      <c r="G42" s="88"/>
      <c r="H42" s="2"/>
      <c r="I42" s="2"/>
      <c r="J42" s="2"/>
      <c r="M42" s="2"/>
    </row>
    <row r="43" spans="1:13" s="49" customFormat="1" ht="45" customHeight="1" thickBot="1" x14ac:dyDescent="0.25">
      <c r="A43" s="100" t="s">
        <v>105</v>
      </c>
      <c r="B43" s="875" t="s">
        <v>106</v>
      </c>
      <c r="C43" s="875"/>
      <c r="D43" s="875" t="s">
        <v>107</v>
      </c>
      <c r="E43" s="875"/>
      <c r="F43" s="101" t="s">
        <v>108</v>
      </c>
      <c r="G43" s="102" t="s">
        <v>109</v>
      </c>
      <c r="H43" s="55"/>
      <c r="I43" s="55"/>
      <c r="K43" s="48"/>
    </row>
    <row r="44" spans="1:13" s="75" customFormat="1" ht="30" customHeight="1" x14ac:dyDescent="0.2">
      <c r="A44" s="89">
        <v>1</v>
      </c>
      <c r="B44" s="874"/>
      <c r="C44" s="874"/>
      <c r="D44" s="874"/>
      <c r="E44" s="874"/>
      <c r="F44" s="90"/>
      <c r="G44" s="91"/>
      <c r="H44" s="11"/>
      <c r="K44" s="11"/>
    </row>
    <row r="45" spans="1:13" s="75" customFormat="1" ht="30" customHeight="1" x14ac:dyDescent="0.2">
      <c r="A45" s="92">
        <v>2</v>
      </c>
      <c r="B45" s="872"/>
      <c r="C45" s="872"/>
      <c r="D45" s="872"/>
      <c r="E45" s="872"/>
      <c r="F45" s="93"/>
      <c r="G45" s="94"/>
      <c r="H45" s="11"/>
      <c r="K45" s="11"/>
    </row>
    <row r="46" spans="1:13" s="75" customFormat="1" ht="30" customHeight="1" x14ac:dyDescent="0.2">
      <c r="A46" s="92">
        <v>3</v>
      </c>
      <c r="B46" s="872"/>
      <c r="C46" s="872"/>
      <c r="D46" s="872"/>
      <c r="E46" s="872"/>
      <c r="F46" s="93"/>
      <c r="G46" s="94"/>
      <c r="H46" s="11"/>
      <c r="K46" s="11"/>
    </row>
    <row r="47" spans="1:13" s="75" customFormat="1" ht="30" customHeight="1" x14ac:dyDescent="0.2">
      <c r="A47" s="92">
        <v>4</v>
      </c>
      <c r="B47" s="872"/>
      <c r="C47" s="872"/>
      <c r="D47" s="872"/>
      <c r="E47" s="872"/>
      <c r="F47" s="93"/>
      <c r="G47" s="94"/>
      <c r="H47" s="11"/>
      <c r="K47" s="11"/>
    </row>
    <row r="48" spans="1:13" s="75" customFormat="1" ht="30" customHeight="1" thickBot="1" x14ac:dyDescent="0.25">
      <c r="A48" s="95">
        <v>5</v>
      </c>
      <c r="B48" s="873"/>
      <c r="C48" s="873"/>
      <c r="D48" s="873"/>
      <c r="E48" s="873"/>
      <c r="F48" s="96"/>
      <c r="G48" s="97"/>
      <c r="H48" s="11"/>
      <c r="K48" s="11"/>
    </row>
    <row r="49" spans="1:11" ht="20.25" customHeight="1" x14ac:dyDescent="0.2">
      <c r="B49" s="44"/>
      <c r="C49" s="47"/>
    </row>
    <row r="50" spans="1:11" s="57" customFormat="1" ht="41.25" customHeight="1" x14ac:dyDescent="0.2">
      <c r="A50" s="864"/>
      <c r="B50" s="864"/>
      <c r="C50" s="864"/>
      <c r="D50" s="2"/>
      <c r="E50" s="859"/>
      <c r="F50" s="859"/>
      <c r="G50" s="859"/>
      <c r="H50" s="2"/>
      <c r="K50" s="2"/>
    </row>
    <row r="51" spans="1:11" s="57" customFormat="1" ht="12.75" customHeight="1" x14ac:dyDescent="0.2">
      <c r="A51" s="871" t="s">
        <v>76</v>
      </c>
      <c r="B51" s="871"/>
      <c r="C51" s="871"/>
      <c r="D51" s="59"/>
      <c r="E51" s="871" t="s">
        <v>77</v>
      </c>
      <c r="F51" s="871"/>
      <c r="G51" s="871"/>
      <c r="H51" s="2"/>
      <c r="K51" s="2"/>
    </row>
  </sheetData>
  <mergeCells count="39">
    <mergeCell ref="A1:B2"/>
    <mergeCell ref="C1:E2"/>
    <mergeCell ref="B46:C46"/>
    <mergeCell ref="D46:E46"/>
    <mergeCell ref="B43:C43"/>
    <mergeCell ref="D43:E43"/>
    <mergeCell ref="B44:C44"/>
    <mergeCell ref="D44:E44"/>
    <mergeCell ref="B45:C45"/>
    <mergeCell ref="D45:E45"/>
    <mergeCell ref="A6:B6"/>
    <mergeCell ref="C6:G6"/>
    <mergeCell ref="A7:B7"/>
    <mergeCell ref="C7:G7"/>
    <mergeCell ref="A19:G19"/>
    <mergeCell ref="A20:G20"/>
    <mergeCell ref="A21:G21"/>
    <mergeCell ref="A4:B4"/>
    <mergeCell ref="C4:G4"/>
    <mergeCell ref="A5:B5"/>
    <mergeCell ref="A8:B8"/>
    <mergeCell ref="C8:G8"/>
    <mergeCell ref="A14:E14"/>
    <mergeCell ref="A50:C50"/>
    <mergeCell ref="E50:G50"/>
    <mergeCell ref="A51:C51"/>
    <mergeCell ref="E51:G51"/>
    <mergeCell ref="C5:E5"/>
    <mergeCell ref="B47:C47"/>
    <mergeCell ref="D47:E47"/>
    <mergeCell ref="B48:C48"/>
    <mergeCell ref="D48:E48"/>
    <mergeCell ref="A10:E10"/>
    <mergeCell ref="A11:E11"/>
    <mergeCell ref="A13:E13"/>
    <mergeCell ref="A12:E12"/>
    <mergeCell ref="A15:E15"/>
    <mergeCell ref="A16:E16"/>
    <mergeCell ref="A18:G18"/>
  </mergeCells>
  <pageMargins left="1.299212598425197" right="0.70866141732283472" top="0.35433070866141736" bottom="0.15748031496062992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ASPECTOS PA (2)</vt:lpstr>
      <vt:lpstr>Aspectos Ingl</vt:lpstr>
      <vt:lpstr>Captura Inglés</vt:lpstr>
      <vt:lpstr>Evaluación Inglés</vt:lpstr>
      <vt:lpstr>Retro Ingl</vt:lpstr>
      <vt:lpstr>Aspectos PTC</vt:lpstr>
      <vt:lpstr>Captura PTC</vt:lpstr>
      <vt:lpstr>Evaluación PTC</vt:lpstr>
      <vt:lpstr>Retro PTC</vt:lpstr>
      <vt:lpstr>Aspectos PA</vt:lpstr>
      <vt:lpstr>Captura PA</vt:lpstr>
      <vt:lpstr>Evaluación PA</vt:lpstr>
      <vt:lpstr>Retro PA</vt:lpstr>
      <vt:lpstr>RESUMEN</vt:lpstr>
      <vt:lpstr>'Aspectos PTC'!Área_de_impresión</vt:lpstr>
      <vt:lpstr>'Evaluación Inglés'!Área_de_impresión</vt:lpstr>
      <vt:lpstr>'Evaluación PA'!Área_de_impresión</vt:lpstr>
      <vt:lpstr>'Aspectos Ingl'!Print_Area</vt:lpstr>
      <vt:lpstr>'Aspectos PA'!Print_Area</vt:lpstr>
      <vt:lpstr>'ASPECTOS PA (2)'!Print_Area</vt:lpstr>
      <vt:lpstr>RESUMEN!Print_Area</vt:lpstr>
      <vt:lpstr>'Retro Ingl'!Print_Area</vt:lpstr>
      <vt:lpstr>'Retro PA'!Print_Area</vt:lpstr>
      <vt:lpstr>'Retro PTC'!Print_Area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ALVAREZ OROZCO</dc:creator>
  <cp:lastModifiedBy>ROBERTO JAIR AVENDAÑO HERNANDEZ</cp:lastModifiedBy>
  <cp:lastPrinted>2019-05-17T14:15:19Z</cp:lastPrinted>
  <dcterms:created xsi:type="dcterms:W3CDTF">2014-11-24T15:15:21Z</dcterms:created>
  <dcterms:modified xsi:type="dcterms:W3CDTF">2022-07-19T14:56:39Z</dcterms:modified>
</cp:coreProperties>
</file>